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на совет депутатов\2024\решение № от 06.2024\"/>
    </mc:Choice>
  </mc:AlternateContent>
  <bookViews>
    <workbookView xWindow="0" yWindow="0" windowWidth="28800" windowHeight="11835" activeTab="3"/>
  </bookViews>
  <sheets>
    <sheet name="01.24" sheetId="1" r:id="rId1"/>
    <sheet name="02.24" sheetId="2" r:id="rId2"/>
    <sheet name="04.24" sheetId="3" r:id="rId3"/>
    <sheet name="06.24" sheetId="4" r:id="rId4"/>
  </sheets>
  <definedNames>
    <definedName name="_xlnm.Print_Area" localSheetId="0">'01.24'!$A$1:$E$32</definedName>
    <definedName name="_xlnm.Print_Area" localSheetId="1">'02.24'!$A$1:$E$36</definedName>
    <definedName name="_xlnm.Print_Area" localSheetId="2">'04.24'!$A$1:$E$53</definedName>
    <definedName name="_xlnm.Print_Area" localSheetId="3">'06.24'!$A$1:$E$55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4" l="1"/>
  <c r="D39" i="4"/>
  <c r="E19" i="4" l="1"/>
  <c r="D53" i="4"/>
  <c r="B53" i="4"/>
  <c r="D30" i="4"/>
  <c r="D42" i="4"/>
  <c r="E16" i="4"/>
  <c r="E17" i="4"/>
  <c r="D36" i="4"/>
  <c r="D31" i="4"/>
  <c r="D29" i="4"/>
  <c r="D47" i="4" l="1"/>
  <c r="D44" i="4"/>
  <c r="D40" i="4"/>
  <c r="D35" i="4"/>
  <c r="D33" i="4"/>
  <c r="D48" i="4"/>
  <c r="E18" i="4"/>
  <c r="E15" i="4"/>
  <c r="E53" i="4" l="1"/>
  <c r="F53" i="4" s="1"/>
  <c r="D49" i="4"/>
  <c r="E22" i="4"/>
  <c r="D42" i="3"/>
  <c r="D36" i="3"/>
  <c r="D33" i="3"/>
  <c r="D32" i="3"/>
  <c r="D35" i="3"/>
  <c r="B51" i="3" l="1"/>
  <c r="E15" i="3"/>
  <c r="D51" i="3" l="1"/>
  <c r="D31" i="3"/>
  <c r="E20" i="3"/>
  <c r="E19" i="3" s="1"/>
  <c r="D43" i="3" l="1"/>
  <c r="D34" i="3"/>
  <c r="D47" i="3" s="1"/>
  <c r="E18" i="3"/>
  <c r="E23" i="3" s="1"/>
  <c r="E51" i="3" l="1"/>
  <c r="F51" i="3" s="1"/>
  <c r="D34" i="2"/>
  <c r="B34" i="2"/>
  <c r="D30" i="2"/>
  <c r="E16" i="2" l="1"/>
  <c r="E15" i="2" s="1"/>
  <c r="E19" i="2" s="1"/>
  <c r="E34" i="2" l="1"/>
  <c r="F34" i="2" s="1"/>
  <c r="D30" i="1" l="1"/>
  <c r="D23" i="1"/>
  <c r="D21" i="1"/>
  <c r="D20" i="1"/>
  <c r="D16" i="1"/>
  <c r="D26" i="1" s="1"/>
  <c r="D17" i="1"/>
  <c r="E30" i="1" l="1"/>
  <c r="F30" i="1" s="1"/>
</calcChain>
</file>

<file path=xl/sharedStrings.xml><?xml version="1.0" encoding="utf-8"?>
<sst xmlns="http://schemas.openxmlformats.org/spreadsheetml/2006/main" count="262" uniqueCount="118">
  <si>
    <t>ПОЯСНИТЕЛЬНАЯ ЗАПИСКА</t>
  </si>
  <si>
    <t>Финансово-экономического отдела администрации г.п.Коммунистический</t>
  </si>
  <si>
    <t>Внесение изменений связано с необходимостью распределения переходящего остатка и осуществления корректировки доходов, расходов за счет дополнительных поступлений, внутренних перемещений</t>
  </si>
  <si>
    <t>В соответствии с пунктом 2 части 10 статьи 35 Федерального закона от 06.10.2003 № 131-ФЗ «Об общих принципах организации местного самоуправления в Российской Федерации» утверждение местного бюджета находится в исключительной компетенции представительного органа муниципального образования</t>
  </si>
  <si>
    <t>В соответствии с Уставом г.п.Коммунистический, утверждение бюджета городского поселения и отчета об его исполнении относится к исключительной компетенции Совета поселения.</t>
  </si>
  <si>
    <t>Расходы</t>
  </si>
  <si>
    <t>Направление расходов</t>
  </si>
  <si>
    <t>Классификация бюджета</t>
  </si>
  <si>
    <t>Сумма</t>
  </si>
  <si>
    <t>Примечание</t>
  </si>
  <si>
    <t>Муниципальная программа "Управление муниципальным имуществом городского поселения Коммунистический "</t>
  </si>
  <si>
    <t>Муниципальная программа «Развитие культуры городского поселения Коммунистический »</t>
  </si>
  <si>
    <t>Доходы</t>
  </si>
  <si>
    <t>Дефицит</t>
  </si>
  <si>
    <t>Начальник ФЭО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</si>
  <si>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27.12.2022г № 168 «О бюджете городского поселения Коммунистический на 2023 год и на плановый период 2024 и 2025 годов» содержит все необходимые характеристики и параметры, предусмотренные Бюджетным кодексом РФ</t>
  </si>
  <si>
    <t>софинансировани по Центру занятости</t>
  </si>
  <si>
    <t>Муниципальная программа «Обеспечение деятельности органов местного самоуправления городского поселения Коммунистический»</t>
  </si>
  <si>
    <t xml:space="preserve"> на содержание дорог</t>
  </si>
  <si>
    <t>Муниципальная программа «Развитие культуры городского поселения Коммунистический»</t>
  </si>
  <si>
    <t>Молчанова И.С.</t>
  </si>
  <si>
    <t>Муниципальная программа «Формирование современной городской среды городского поселения Коммунистический »</t>
  </si>
  <si>
    <t>Непрограммные расходы</t>
  </si>
  <si>
    <t>МП "Управление муниципальным имуществом городского поселения Коммунистический"</t>
  </si>
  <si>
    <t>Муниципальная программа «Развитие транспортной системы городского поселения Коммунистический»</t>
  </si>
  <si>
    <t>к проекту Решения Совета депутатов «О внесении изменений и дополнений в Решение Совета депутатов от 26.12.2023г № 225 «О бюджете городского поселения Коммунистический на 2024 год и на плановый период 2025 и 2026 годов»</t>
  </si>
  <si>
    <t>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26.12.2023г  № 225 «О бюджете городского поселения Коммунистический на 2024 год и на плановый период 2025 и 2026 годов» находится в пределах компетенции представительного органа муниципального образования г.п. Коммунистический</t>
  </si>
  <si>
    <t>ФЭО Администрации предлагает внести следующие  изменения  в решение Совета депутатов г.п.Коммунистический от от 26.12.2023г №225 «О бюджете городского поселения Коммунистический на 2024 год и на плановый период 2025 и 2026 годов»:</t>
  </si>
  <si>
    <t>0113 07 4 03 99990 240</t>
  </si>
  <si>
    <t>на ГСМ, вывоз ТКО, дог.уборка территории, предрейс.осмотр, ОСАГО</t>
  </si>
  <si>
    <t xml:space="preserve">на оплату пени, госпошлины, административного штрафа </t>
  </si>
  <si>
    <t>0409 08 4 01 99990 240</t>
  </si>
  <si>
    <t>0401 11 4 01 99990 610</t>
  </si>
  <si>
    <t>0501 07 4 03 99990 240</t>
  </si>
  <si>
    <t xml:space="preserve">на коммун.услуги по иску МУП СТВК, эл.энргия по жил.фонду </t>
  </si>
  <si>
    <t>0503 07 4 03 99990 240</t>
  </si>
  <si>
    <t>на ГСМ (Газель)</t>
  </si>
  <si>
    <t>0503 09 4 02 99990 240</t>
  </si>
  <si>
    <t>на вывоз мусора, аккариц.обработка</t>
  </si>
  <si>
    <t>0801 11 4 01 00590 610</t>
  </si>
  <si>
    <t>1001 01 4 02 71600 310</t>
  </si>
  <si>
    <t>на муниципальную пенсию</t>
  </si>
  <si>
    <t>Общий объем на 2024 год  составит:</t>
  </si>
  <si>
    <t>2024 год</t>
  </si>
  <si>
    <t>на систему оповещения</t>
  </si>
  <si>
    <t xml:space="preserve"> 1. Переходящий статок средств в сумме 2 745 412,41 руб. распределить   в расходной части бюджета, приложения 4, 6, 8, 10,12,14  к Решению Совета депутатов от 26.12.2023г. № 225 «О бюджете городского поселения Коммунистический на  2024 год и на плановый период 2025 и 2026 годов» изложить в новой редакции согласно приложениям  1,2,3,4,5,6  к настоящему решению, а именно:</t>
  </si>
  <si>
    <t>С учетом изложенного, предложенный проект не содержит предпосылок и условий для коррупционных действий и решений.</t>
  </si>
  <si>
    <t>на ПП Парус, АС Бюджет, СКБ Контур, Гарант, картриджи, почтовые расходы</t>
  </si>
  <si>
    <t>0113 40 0 01 99990 830</t>
  </si>
  <si>
    <t>0113 40 0 01 99990 850</t>
  </si>
  <si>
    <t>Внесение изменений связано с необходимостью осуществления корректировки доходов, расходов за счет дополнительных поступлений, внутренних перемещений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</si>
  <si>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26.12.2023г № 225 «О бюджете городского поселения Коммунистический на 2024 год и на плановый период 2025 и 2026 годов» содержит все необходимые характеристики и параметры, предусмотренные Бюджетным кодексом РФ</t>
  </si>
  <si>
    <t>2 02 00000 00 0000 000</t>
  </si>
  <si>
    <t>Безвозмездные поступления от других бюджетов бюджетной системы Российской Федерации</t>
  </si>
  <si>
    <t>2 02 49999 13 0000 150</t>
  </si>
  <si>
    <t xml:space="preserve">Прочие межбюджетные трансферты, передаваемые бюджетам городских поселений, в том числе:                            </t>
  </si>
  <si>
    <t>Итого</t>
  </si>
  <si>
    <t>Уведомление ФЭУ администрации Советского района  №0108 от 16.02.2023    - вывоз снежных масс</t>
  </si>
  <si>
    <t>Уведомление ФЭУ администрации Советского района  №0121 от 16.02.2024    -Реализация мероприятий по содействию трудоустройству граждан</t>
  </si>
  <si>
    <t xml:space="preserve"> 1. Переданные межбюджетные трансферты в сумме 765 945,00 руб. распределить   в расходной части бюджета, приложения 4, 6, 8, 10,12,14  к Решению Совета депутатов от 26.12.2023г. № 225 «О бюджете городского поселения Коммунистический на  2024 год и на плановый период 2025 и 2026 годов» изложить в новой редакции согласно приложениям  1,2,3,4,5,6  к настоящему решению, а именно:</t>
  </si>
  <si>
    <t>0401 11 4 01 85060 610</t>
  </si>
  <si>
    <t>на вывоз снега</t>
  </si>
  <si>
    <t>получены лимиты по Центру занятости (окружные средства)</t>
  </si>
  <si>
    <t>0503 08 4 02 99990 240</t>
  </si>
  <si>
    <t>0503 09 1 F2 55550 240</t>
  </si>
  <si>
    <t>передвинуты лимиты на софинансирование по комфортной среде</t>
  </si>
  <si>
    <t>Муниципальная программа «Формирование современной городской среды городского поселения Коммунистический»</t>
  </si>
  <si>
    <t xml:space="preserve">           1.  В приложении 2 «Доходы бюджета городского поселения Коммунистический на 2024 год» увеличить плановые назначения, в том числе:</t>
  </si>
  <si>
    <t xml:space="preserve">            Приложение  2 к Решению Совета депутатов от 26.12.2023г. №225 «О бюджете городского поселения Коммунистический на  2024 год и на плановый период 2025 и 2026 годов» изложить в новой редакции согласно приложению  1  к настоящему решению.</t>
  </si>
  <si>
    <t>Уведомление ФЭУ администрации Советского района  №0219 от 08.04.2024    - уменьшение ассигнований по комфортной среде</t>
  </si>
  <si>
    <t>сняты лимиты  по комфортной среде</t>
  </si>
  <si>
    <t>Муниципальная программа "Повышение эффективности управления муниципальными финансами городского поселения Коммунистический "</t>
  </si>
  <si>
    <t>0113 04 4 01 99990 540</t>
  </si>
  <si>
    <t>на ГСМ, ТО автомобиля, вывоз ТКО</t>
  </si>
  <si>
    <t>0409 04 4 01 99990 540</t>
  </si>
  <si>
    <t>0410 01 4 01 99990 240</t>
  </si>
  <si>
    <t>на ПП Парус, АС Бюджет</t>
  </si>
  <si>
    <t>передвинутя лимиты с взносов по кап.ремонту жил.фонда</t>
  </si>
  <si>
    <t>0503 04 4 01 99990 540</t>
  </si>
  <si>
    <t>передвинуты лимиты на ГСМ</t>
  </si>
  <si>
    <t xml:space="preserve"> на передачу полномочий по сносу жил.фонда</t>
  </si>
  <si>
    <t xml:space="preserve"> на передачу полномочий ТО сетей уличного освещения</t>
  </si>
  <si>
    <t>Муниципальная программа "Формирование современной городской среды городского поселения Коммунистический"</t>
  </si>
  <si>
    <t>передвинуты лимиты на вывоз ТКО, на благоустройство территории</t>
  </si>
  <si>
    <t>0801 11 4 02 00590 610</t>
  </si>
  <si>
    <t>передвинуты лимиты на оформление Доски Почета</t>
  </si>
  <si>
    <t>Муниципальная программа «Развитие физической культуры и спорта на территории  городского поселения Коммунистический»</t>
  </si>
  <si>
    <t>1101 12 4 03 00590 610</t>
  </si>
  <si>
    <t>передвинуты лимиты на культурно-массовыве мероприятия</t>
  </si>
  <si>
    <t xml:space="preserve"> 1. Переданные межбюджетные трансферты в сумме -291 958,26 руб. распределить   в расходной части бюджета, приложения 4, 6, 8, 10,12  к Решению Совета депутатов от 26.12.2023г. № 225 «О бюджете городского поселения Коммунистический на  2024 год и на плановый период 2025 и 2026 годов» изложить в новой редакции согласно приложениям  1,2,3,4,5,6  к настоящему решению, а именно:</t>
  </si>
  <si>
    <t>Уведомление ФЭУ администрации Советского района  №0246 от 19.04.2024    - инициативный проект "Взрывная сила"</t>
  </si>
  <si>
    <t>Уведомление ФЭУ администрации Советского района  №0246 от 19.04.2024    - инициативный проект "Вада спасает жизни"</t>
  </si>
  <si>
    <t>0503 09 4 02 82754 240</t>
  </si>
  <si>
    <t>0503 09 4 02 S2754 240</t>
  </si>
  <si>
    <t>на инициативный проект "Взрывная сила"</t>
  </si>
  <si>
    <t>0503 09 4 02 82755 240</t>
  </si>
  <si>
    <t>0503 09 4 02 S2755 240</t>
  </si>
  <si>
    <t>1 00 00000 00 0000 000</t>
  </si>
  <si>
    <t>НАЛОГОВЫЕ И НЕНАЛОГОВЫЕ ДОХОДЫ</t>
  </si>
  <si>
    <t>1 17 15030 13 2754 150</t>
  </si>
  <si>
    <t>1 17 15030 13 2755 150</t>
  </si>
  <si>
    <t>Инициативные платежи, зачисляемые в бюджеты городских поселений (проект "Вода спасает жизни")</t>
  </si>
  <si>
    <t>Инициативные платежи, зачисляемые в бюджеты городских поселений (проект "Взрывная сила")</t>
  </si>
  <si>
    <t>на инициативный проект "Вода спасает жизни"</t>
  </si>
  <si>
    <t>0503 09 4 02 99990 610</t>
  </si>
  <si>
    <t>0104 01 4 01 02040 120</t>
  </si>
  <si>
    <t>0102 01 4 01 85150 120</t>
  </si>
  <si>
    <t>получены лимиты из резервного фонда Правительства ХМАО-Югра</t>
  </si>
  <si>
    <t>0104 01 4 01 85150 120</t>
  </si>
  <si>
    <t>передвинуты лимиты ТО сетей уличного освещения, полученны лимиты на  щебень</t>
  </si>
  <si>
    <t>1 11 0904513 000 120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</si>
  <si>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</si>
  <si>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0107 01 4 01 99990 880</t>
  </si>
  <si>
    <t>Уведомление ФЭУ администрации Советского района  №0331от 29.05.2024    - ассигнования на Дорожный фонд</t>
  </si>
  <si>
    <t>Уведомление ФЭУ администрации Советского района  №0334 от 29.05.2024    - ассигнования из резервного фонда Правительства ХМАО-Югры</t>
  </si>
  <si>
    <t>на проведение выборов</t>
  </si>
  <si>
    <t>передвинуты лимиты на вывоз ТКО, на ЦЗ</t>
  </si>
  <si>
    <t>передвинуты лимиты на очистку и планировку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</si>
</sst>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1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1">
    <xf numFmtId="0" fontId="0" fillId="0" borderId="0">
      <alignment vertical="top"/>
    </xf>
  </cellStyleXfs>
  <cellXfs count="112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7" xfId="0" applyNumberFormat="1" applyFont="1" applyFill="1" applyBorder="1" applyAlignment="1" applyProtection="1">
      <alignment horizontal="center" vertical="top"/>
    </xf>
    <xf numFmtId="4" fontId="1" fillId="0" borderId="9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/>
    <xf numFmtId="0" fontId="0" fillId="0" borderId="0" xfId="0" applyFont="1" applyAlignment="1"/>
    <xf numFmtId="0" fontId="0" fillId="0" borderId="0" xfId="0" applyAlignment="1"/>
    <xf numFmtId="0" fontId="2" fillId="0" borderId="1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>
      <alignment vertical="top"/>
    </xf>
    <xf numFmtId="4" fontId="6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top"/>
    </xf>
    <xf numFmtId="4" fontId="11" fillId="0" borderId="1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4" fontId="8" fillId="0" borderId="10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4" fontId="4" fillId="0" borderId="0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9" fontId="13" fillId="0" borderId="19" xfId="0" applyNumberFormat="1" applyFont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2" fillId="0" borderId="17" xfId="0" applyNumberFormat="1" applyFont="1" applyFill="1" applyBorder="1" applyAlignment="1" applyProtection="1">
      <alignment vertical="center" wrapText="1"/>
    </xf>
    <xf numFmtId="0" fontId="2" fillId="0" borderId="29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3" xfId="0" applyNumberFormat="1" applyFont="1" applyFill="1" applyBorder="1" applyAlignment="1" applyProtection="1">
      <alignment horizontal="center" vertical="top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26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3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518"/>
  <sheetViews>
    <sheetView topLeftCell="A16" zoomScaleNormal="100" workbookViewId="0">
      <selection activeCell="A20" sqref="A20:B20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77" t="s">
        <v>0</v>
      </c>
      <c r="B1" s="77"/>
      <c r="C1" s="77"/>
      <c r="D1" s="77"/>
      <c r="E1" s="77"/>
      <c r="J1" s="1"/>
      <c r="K1" s="1"/>
    </row>
    <row r="2" spans="1:11" ht="26.25" customHeight="1" x14ac:dyDescent="0.2">
      <c r="A2" s="77" t="s">
        <v>1</v>
      </c>
      <c r="B2" s="77"/>
      <c r="C2" s="77"/>
      <c r="D2" s="77"/>
      <c r="E2" s="77"/>
      <c r="J2" s="1"/>
      <c r="K2" s="1"/>
    </row>
    <row r="3" spans="1:11" ht="50.25" customHeight="1" x14ac:dyDescent="0.2">
      <c r="A3" s="78" t="s">
        <v>25</v>
      </c>
      <c r="B3" s="78"/>
      <c r="C3" s="78"/>
      <c r="D3" s="78"/>
      <c r="E3" s="78"/>
      <c r="J3" s="1"/>
      <c r="K3" s="1"/>
    </row>
    <row r="4" spans="1:11" ht="45" customHeight="1" x14ac:dyDescent="0.2">
      <c r="A4" s="76" t="s">
        <v>2</v>
      </c>
      <c r="B4" s="76"/>
      <c r="C4" s="76"/>
      <c r="D4" s="76"/>
      <c r="E4" s="76"/>
      <c r="J4" s="1"/>
      <c r="K4" s="1"/>
    </row>
    <row r="5" spans="1:11" ht="48.75" customHeight="1" x14ac:dyDescent="0.2">
      <c r="A5" s="76" t="s">
        <v>3</v>
      </c>
      <c r="B5" s="76"/>
      <c r="C5" s="76"/>
      <c r="D5" s="76"/>
      <c r="E5" s="76"/>
      <c r="J5" s="1"/>
      <c r="K5" s="1"/>
    </row>
    <row r="6" spans="1:11" ht="33" customHeight="1" x14ac:dyDescent="0.2">
      <c r="A6" s="76" t="s">
        <v>4</v>
      </c>
      <c r="B6" s="76"/>
      <c r="C6" s="76"/>
      <c r="D6" s="76"/>
      <c r="E6" s="76"/>
      <c r="J6" s="1"/>
      <c r="K6" s="1"/>
    </row>
    <row r="7" spans="1:11" ht="66.75" customHeight="1" x14ac:dyDescent="0.2">
      <c r="A7" s="76" t="s">
        <v>26</v>
      </c>
      <c r="B7" s="76"/>
      <c r="C7" s="76"/>
      <c r="D7" s="76"/>
      <c r="E7" s="76"/>
      <c r="J7" s="1"/>
      <c r="K7" s="1"/>
    </row>
    <row r="8" spans="1:11" ht="63" customHeight="1" x14ac:dyDescent="0.2">
      <c r="A8" s="76" t="s">
        <v>15</v>
      </c>
      <c r="B8" s="76"/>
      <c r="C8" s="76"/>
      <c r="D8" s="76"/>
      <c r="E8" s="76"/>
      <c r="J8" s="1"/>
      <c r="K8" s="1"/>
    </row>
    <row r="9" spans="1:11" ht="29.25" customHeight="1" x14ac:dyDescent="0.2">
      <c r="A9" s="76" t="s">
        <v>46</v>
      </c>
      <c r="B9" s="76"/>
      <c r="C9" s="76"/>
      <c r="D9" s="76"/>
      <c r="E9" s="76"/>
      <c r="J9" s="1"/>
      <c r="K9" s="1"/>
    </row>
    <row r="10" spans="1:11" ht="45.75" customHeight="1" x14ac:dyDescent="0.2">
      <c r="A10" s="76" t="s">
        <v>27</v>
      </c>
      <c r="B10" s="76"/>
      <c r="C10" s="76"/>
      <c r="D10" s="76"/>
      <c r="E10" s="76"/>
      <c r="J10" s="1"/>
      <c r="K10" s="1"/>
    </row>
    <row r="11" spans="1:11" ht="13.5" customHeight="1" x14ac:dyDescent="0.2">
      <c r="A11" s="2"/>
      <c r="B11" s="2"/>
      <c r="C11" s="2"/>
      <c r="D11" s="2"/>
      <c r="E11" s="2"/>
      <c r="J11" s="1"/>
      <c r="K11" s="1"/>
    </row>
    <row r="12" spans="1:11" ht="21" customHeight="1" x14ac:dyDescent="0.2">
      <c r="A12" s="79" t="s">
        <v>5</v>
      </c>
      <c r="B12" s="79"/>
      <c r="C12" s="79"/>
      <c r="D12" s="79"/>
      <c r="E12" s="79"/>
      <c r="J12" s="3"/>
      <c r="K12" s="3"/>
    </row>
    <row r="13" spans="1:11" ht="69" customHeight="1" x14ac:dyDescent="0.2">
      <c r="A13" s="80" t="s">
        <v>45</v>
      </c>
      <c r="B13" s="80"/>
      <c r="C13" s="80"/>
      <c r="D13" s="80"/>
      <c r="E13" s="80"/>
      <c r="J13" s="3"/>
      <c r="K13" s="3"/>
    </row>
    <row r="14" spans="1:11" ht="29.85" customHeight="1" x14ac:dyDescent="0.2">
      <c r="A14" s="81" t="s">
        <v>6</v>
      </c>
      <c r="B14" s="81"/>
      <c r="C14" s="4" t="s">
        <v>7</v>
      </c>
      <c r="D14" s="5" t="s">
        <v>8</v>
      </c>
      <c r="E14" s="5" t="s">
        <v>9</v>
      </c>
      <c r="J14" s="3"/>
      <c r="K14" s="3"/>
    </row>
    <row r="15" spans="1:11" ht="17.25" customHeight="1" x14ac:dyDescent="0.2">
      <c r="A15" s="84" t="s">
        <v>22</v>
      </c>
      <c r="B15" s="85"/>
      <c r="C15" s="6" t="s">
        <v>48</v>
      </c>
      <c r="D15" s="7">
        <v>39702.49</v>
      </c>
      <c r="E15" s="82" t="s">
        <v>30</v>
      </c>
      <c r="J15" s="3"/>
      <c r="K15" s="3"/>
    </row>
    <row r="16" spans="1:11" ht="18" customHeight="1" x14ac:dyDescent="0.2">
      <c r="A16" s="86"/>
      <c r="B16" s="87"/>
      <c r="C16" s="6" t="s">
        <v>49</v>
      </c>
      <c r="D16" s="7">
        <f>12279.12+100000</f>
        <v>112279.12</v>
      </c>
      <c r="E16" s="83"/>
      <c r="G16" s="32"/>
      <c r="J16" s="3"/>
      <c r="K16" s="3"/>
    </row>
    <row r="17" spans="1:11" ht="45.75" customHeight="1" x14ac:dyDescent="0.2">
      <c r="A17" s="70" t="s">
        <v>10</v>
      </c>
      <c r="B17" s="70"/>
      <c r="C17" s="6" t="s">
        <v>28</v>
      </c>
      <c r="D17" s="7">
        <f>50000+600+24000+20000+23300+36000+5000+5000</f>
        <v>163900</v>
      </c>
      <c r="E17" s="8" t="s">
        <v>29</v>
      </c>
      <c r="J17" s="3"/>
      <c r="K17" s="3"/>
    </row>
    <row r="18" spans="1:11" ht="41.25" customHeight="1" x14ac:dyDescent="0.2">
      <c r="A18" s="74" t="s">
        <v>11</v>
      </c>
      <c r="B18" s="75"/>
      <c r="C18" s="6" t="s">
        <v>32</v>
      </c>
      <c r="D18" s="33">
        <v>200000</v>
      </c>
      <c r="E18" s="31" t="s">
        <v>16</v>
      </c>
      <c r="J18" s="3"/>
      <c r="K18" s="3"/>
    </row>
    <row r="19" spans="1:11" ht="37.35" customHeight="1" x14ac:dyDescent="0.2">
      <c r="A19" s="70" t="s">
        <v>24</v>
      </c>
      <c r="B19" s="70"/>
      <c r="C19" s="10" t="s">
        <v>31</v>
      </c>
      <c r="D19" s="11">
        <v>1302563.76</v>
      </c>
      <c r="E19" s="12" t="s">
        <v>18</v>
      </c>
      <c r="J19" s="3"/>
      <c r="K19" s="3"/>
    </row>
    <row r="20" spans="1:11" ht="45.75" customHeight="1" x14ac:dyDescent="0.2">
      <c r="A20" s="70" t="s">
        <v>17</v>
      </c>
      <c r="B20" s="70"/>
      <c r="C20" s="10" t="s">
        <v>75</v>
      </c>
      <c r="D20" s="11">
        <f>6116.31+19000+20000+12900+12900+41604+10000+21000</f>
        <v>143520.31</v>
      </c>
      <c r="E20" s="34" t="s">
        <v>47</v>
      </c>
      <c r="J20" s="3"/>
      <c r="K20" s="3"/>
    </row>
    <row r="21" spans="1:11" ht="46.5" customHeight="1" x14ac:dyDescent="0.2">
      <c r="A21" s="70" t="s">
        <v>10</v>
      </c>
      <c r="B21" s="70"/>
      <c r="C21" s="13" t="s">
        <v>33</v>
      </c>
      <c r="D21" s="11">
        <f>424830.33+49000+1616.4</f>
        <v>475446.73000000004</v>
      </c>
      <c r="E21" s="12" t="s">
        <v>34</v>
      </c>
      <c r="J21" s="3"/>
      <c r="K21" s="3"/>
    </row>
    <row r="22" spans="1:11" ht="40.5" customHeight="1" x14ac:dyDescent="0.2">
      <c r="A22" s="74" t="s">
        <v>23</v>
      </c>
      <c r="B22" s="75"/>
      <c r="C22" s="6" t="s">
        <v>35</v>
      </c>
      <c r="D22" s="11">
        <v>10000</v>
      </c>
      <c r="E22" s="34" t="s">
        <v>36</v>
      </c>
      <c r="J22" s="3"/>
      <c r="K22" s="3"/>
    </row>
    <row r="23" spans="1:11" ht="52.5" customHeight="1" x14ac:dyDescent="0.2">
      <c r="A23" s="70" t="s">
        <v>21</v>
      </c>
      <c r="B23" s="70"/>
      <c r="C23" s="13" t="s">
        <v>37</v>
      </c>
      <c r="D23" s="11">
        <f>40000+5000+13000</f>
        <v>58000</v>
      </c>
      <c r="E23" s="34" t="s">
        <v>38</v>
      </c>
      <c r="J23" s="3"/>
      <c r="K23" s="3"/>
    </row>
    <row r="24" spans="1:11" ht="37.5" customHeight="1" x14ac:dyDescent="0.2">
      <c r="A24" s="70" t="s">
        <v>19</v>
      </c>
      <c r="B24" s="70"/>
      <c r="C24" s="6" t="s">
        <v>39</v>
      </c>
      <c r="D24" s="9">
        <v>120000</v>
      </c>
      <c r="E24" s="35" t="s">
        <v>44</v>
      </c>
      <c r="J24" s="3"/>
      <c r="K24" s="3"/>
    </row>
    <row r="25" spans="1:11" ht="50.25" customHeight="1" x14ac:dyDescent="0.2">
      <c r="A25" s="74" t="s">
        <v>17</v>
      </c>
      <c r="B25" s="75"/>
      <c r="C25" s="37" t="s">
        <v>40</v>
      </c>
      <c r="D25" s="9">
        <v>120000</v>
      </c>
      <c r="E25" s="36" t="s">
        <v>41</v>
      </c>
      <c r="J25" s="3"/>
      <c r="K25" s="3"/>
    </row>
    <row r="26" spans="1:11" ht="17.100000000000001" customHeight="1" x14ac:dyDescent="0.2">
      <c r="A26" s="14"/>
      <c r="B26" s="15"/>
      <c r="C26" s="16"/>
      <c r="D26" s="17">
        <f>SUM(D15:D25)</f>
        <v>2745412.41</v>
      </c>
      <c r="E26" s="18"/>
      <c r="J26" s="3"/>
      <c r="K26" s="19"/>
    </row>
    <row r="27" spans="1:11" ht="7.5" customHeight="1" x14ac:dyDescent="0.2">
      <c r="A27" s="20"/>
      <c r="B27" s="20"/>
      <c r="C27" s="21"/>
      <c r="D27" s="21"/>
      <c r="E27" s="21"/>
      <c r="J27" s="3"/>
      <c r="K27" s="19"/>
    </row>
    <row r="28" spans="1:11" ht="16.350000000000001" customHeight="1" x14ac:dyDescent="0.25">
      <c r="A28" s="22" t="s">
        <v>42</v>
      </c>
      <c r="B28" s="22"/>
      <c r="C28" s="22"/>
      <c r="D28" s="22"/>
      <c r="E28" s="22"/>
      <c r="J28" s="3"/>
      <c r="K28" s="3"/>
    </row>
    <row r="29" spans="1:11" ht="16.350000000000001" customHeight="1" x14ac:dyDescent="0.2">
      <c r="A29" s="71" t="s">
        <v>43</v>
      </c>
      <c r="B29" s="72" t="s">
        <v>12</v>
      </c>
      <c r="C29" s="72"/>
      <c r="D29" s="23" t="s">
        <v>5</v>
      </c>
      <c r="E29" s="24" t="s">
        <v>13</v>
      </c>
      <c r="J29" s="3"/>
      <c r="K29" s="3"/>
    </row>
    <row r="30" spans="1:11" ht="16.350000000000001" customHeight="1" x14ac:dyDescent="0.2">
      <c r="A30" s="71"/>
      <c r="B30" s="73">
        <v>40057285.960000001</v>
      </c>
      <c r="C30" s="73"/>
      <c r="D30" s="25">
        <f>40057285.96+2745412.41</f>
        <v>42802698.370000005</v>
      </c>
      <c r="E30" s="26">
        <f>D30-B30</f>
        <v>2745412.4100000039</v>
      </c>
      <c r="F30" s="32">
        <f>G30-E30</f>
        <v>-3.7252902984619141E-9</v>
      </c>
      <c r="G30" s="32">
        <v>2745412.41</v>
      </c>
      <c r="J30" s="3"/>
      <c r="K30" s="3"/>
    </row>
    <row r="31" spans="1:11" ht="19.5" customHeight="1" x14ac:dyDescent="0.2"/>
    <row r="32" spans="1:11" ht="22.5" customHeight="1" x14ac:dyDescent="0.25">
      <c r="A32" s="28" t="s">
        <v>14</v>
      </c>
      <c r="B32" s="28"/>
      <c r="C32" s="28"/>
      <c r="D32" s="29" t="s">
        <v>20</v>
      </c>
    </row>
    <row r="33" spans="1:1" ht="32.25" customHeight="1" x14ac:dyDescent="0.2">
      <c r="A33" s="30"/>
    </row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</sheetData>
  <sheetProtection selectLockedCells="1" selectUnlockedCells="1"/>
  <mergeCells count="27">
    <mergeCell ref="A7:E7"/>
    <mergeCell ref="A8:E8"/>
    <mergeCell ref="A9:E9"/>
    <mergeCell ref="A10:E10"/>
    <mergeCell ref="A18:B18"/>
    <mergeCell ref="A12:E12"/>
    <mergeCell ref="A13:E13"/>
    <mergeCell ref="A14:B14"/>
    <mergeCell ref="A17:B17"/>
    <mergeCell ref="E15:E16"/>
    <mergeCell ref="A15:B16"/>
    <mergeCell ref="A6:E6"/>
    <mergeCell ref="A1:E1"/>
    <mergeCell ref="A2:E2"/>
    <mergeCell ref="A3:E3"/>
    <mergeCell ref="A4:E4"/>
    <mergeCell ref="A5:E5"/>
    <mergeCell ref="A21:B21"/>
    <mergeCell ref="A20:B20"/>
    <mergeCell ref="A19:B19"/>
    <mergeCell ref="A29:A30"/>
    <mergeCell ref="B29:C29"/>
    <mergeCell ref="B30:C30"/>
    <mergeCell ref="A23:B23"/>
    <mergeCell ref="A22:B22"/>
    <mergeCell ref="A25:B25"/>
    <mergeCell ref="A24:B24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22"/>
  <sheetViews>
    <sheetView topLeftCell="A8" zoomScaleNormal="100" workbookViewId="0">
      <selection activeCell="C29" sqref="C29:E29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77" t="s">
        <v>0</v>
      </c>
      <c r="B1" s="77"/>
      <c r="C1" s="77"/>
      <c r="D1" s="77"/>
      <c r="E1" s="77"/>
      <c r="J1" s="1"/>
      <c r="K1" s="1"/>
    </row>
    <row r="2" spans="1:11" ht="26.25" customHeight="1" x14ac:dyDescent="0.2">
      <c r="A2" s="77" t="s">
        <v>1</v>
      </c>
      <c r="B2" s="77"/>
      <c r="C2" s="77"/>
      <c r="D2" s="77"/>
      <c r="E2" s="77"/>
      <c r="J2" s="1"/>
      <c r="K2" s="1"/>
    </row>
    <row r="3" spans="1:11" ht="50.25" customHeight="1" x14ac:dyDescent="0.2">
      <c r="A3" s="78" t="s">
        <v>25</v>
      </c>
      <c r="B3" s="78"/>
      <c r="C3" s="78"/>
      <c r="D3" s="78"/>
      <c r="E3" s="78"/>
      <c r="J3" s="1"/>
      <c r="K3" s="1"/>
    </row>
    <row r="4" spans="1:11" ht="45" customHeight="1" x14ac:dyDescent="0.2">
      <c r="A4" s="76" t="s">
        <v>50</v>
      </c>
      <c r="B4" s="76"/>
      <c r="C4" s="76"/>
      <c r="D4" s="76"/>
      <c r="E4" s="76"/>
      <c r="J4" s="1"/>
      <c r="K4" s="1"/>
    </row>
    <row r="5" spans="1:11" ht="48.75" customHeight="1" x14ac:dyDescent="0.2">
      <c r="A5" s="76" t="s">
        <v>3</v>
      </c>
      <c r="B5" s="76"/>
      <c r="C5" s="76"/>
      <c r="D5" s="76"/>
      <c r="E5" s="76"/>
      <c r="J5" s="1"/>
      <c r="K5" s="1"/>
    </row>
    <row r="6" spans="1:11" ht="33" customHeight="1" x14ac:dyDescent="0.2">
      <c r="A6" s="76" t="s">
        <v>4</v>
      </c>
      <c r="B6" s="76"/>
      <c r="C6" s="76"/>
      <c r="D6" s="76"/>
      <c r="E6" s="76"/>
      <c r="J6" s="1"/>
      <c r="K6" s="1"/>
    </row>
    <row r="7" spans="1:11" ht="66.75" customHeight="1" x14ac:dyDescent="0.2">
      <c r="A7" s="76" t="s">
        <v>26</v>
      </c>
      <c r="B7" s="76"/>
      <c r="C7" s="76"/>
      <c r="D7" s="76"/>
      <c r="E7" s="76"/>
      <c r="J7" s="1"/>
      <c r="K7" s="1"/>
    </row>
    <row r="8" spans="1:11" ht="63" customHeight="1" x14ac:dyDescent="0.2">
      <c r="A8" s="76" t="s">
        <v>51</v>
      </c>
      <c r="B8" s="76"/>
      <c r="C8" s="76"/>
      <c r="D8" s="76"/>
      <c r="E8" s="76"/>
      <c r="J8" s="1"/>
      <c r="K8" s="1"/>
    </row>
    <row r="9" spans="1:11" ht="29.25" customHeight="1" x14ac:dyDescent="0.2">
      <c r="A9" s="76" t="s">
        <v>46</v>
      </c>
      <c r="B9" s="76"/>
      <c r="C9" s="76"/>
      <c r="D9" s="76"/>
      <c r="E9" s="76"/>
      <c r="J9" s="1"/>
      <c r="K9" s="1"/>
    </row>
    <row r="10" spans="1:11" ht="45.75" customHeight="1" x14ac:dyDescent="0.2">
      <c r="A10" s="76" t="s">
        <v>27</v>
      </c>
      <c r="B10" s="76"/>
      <c r="C10" s="76"/>
      <c r="D10" s="76"/>
      <c r="E10" s="76"/>
      <c r="J10" s="1"/>
      <c r="K10" s="1"/>
    </row>
    <row r="11" spans="1:11" ht="13.5" customHeight="1" x14ac:dyDescent="0.2">
      <c r="A11" s="40"/>
      <c r="B11" s="40"/>
      <c r="C11" s="40"/>
      <c r="D11" s="40"/>
      <c r="E11" s="40"/>
      <c r="J11" s="1"/>
      <c r="K11" s="1"/>
    </row>
    <row r="12" spans="1:11" ht="13.5" customHeight="1" x14ac:dyDescent="0.2">
      <c r="A12" s="79" t="s">
        <v>12</v>
      </c>
      <c r="B12" s="79"/>
      <c r="C12" s="79"/>
      <c r="D12" s="79"/>
      <c r="E12" s="79"/>
      <c r="J12" s="1"/>
      <c r="K12" s="1"/>
    </row>
    <row r="13" spans="1:11" ht="27.75" customHeight="1" x14ac:dyDescent="0.2">
      <c r="A13" s="88" t="s">
        <v>67</v>
      </c>
      <c r="B13" s="88"/>
      <c r="C13" s="88"/>
      <c r="D13" s="88"/>
      <c r="E13" s="88"/>
      <c r="J13" s="1"/>
      <c r="K13" s="1"/>
    </row>
    <row r="14" spans="1:11" ht="13.5" customHeight="1" x14ac:dyDescent="0.2">
      <c r="A14" s="41"/>
      <c r="B14" s="41"/>
      <c r="C14" s="41"/>
      <c r="D14" s="41"/>
      <c r="E14" s="41"/>
      <c r="J14" s="1"/>
      <c r="K14" s="1"/>
    </row>
    <row r="15" spans="1:11" ht="24.75" customHeight="1" x14ac:dyDescent="0.2">
      <c r="A15" s="42" t="s">
        <v>52</v>
      </c>
      <c r="B15" s="89" t="s">
        <v>53</v>
      </c>
      <c r="C15" s="90"/>
      <c r="D15" s="91"/>
      <c r="E15" s="43">
        <f>E16</f>
        <v>765945</v>
      </c>
      <c r="J15" s="1"/>
      <c r="K15" s="1"/>
    </row>
    <row r="16" spans="1:11" ht="31.5" customHeight="1" x14ac:dyDescent="0.2">
      <c r="A16" s="44" t="s">
        <v>54</v>
      </c>
      <c r="B16" s="92" t="s">
        <v>55</v>
      </c>
      <c r="C16" s="92"/>
      <c r="D16" s="92"/>
      <c r="E16" s="45">
        <f>E17+E18</f>
        <v>765945</v>
      </c>
      <c r="J16" s="1"/>
      <c r="K16" s="1"/>
    </row>
    <row r="17" spans="1:11" ht="30.75" customHeight="1" x14ac:dyDescent="0.2">
      <c r="A17" s="44"/>
      <c r="B17" s="93" t="s">
        <v>57</v>
      </c>
      <c r="C17" s="93"/>
      <c r="D17" s="93"/>
      <c r="E17" s="46">
        <v>419945</v>
      </c>
      <c r="J17" s="1"/>
      <c r="K17" s="1"/>
    </row>
    <row r="18" spans="1:11" ht="42.75" customHeight="1" x14ac:dyDescent="0.2">
      <c r="A18" s="44"/>
      <c r="B18" s="93" t="s">
        <v>58</v>
      </c>
      <c r="C18" s="93"/>
      <c r="D18" s="93"/>
      <c r="E18" s="46">
        <v>346000</v>
      </c>
      <c r="J18" s="1"/>
      <c r="K18" s="1"/>
    </row>
    <row r="19" spans="1:11" ht="13.5" customHeight="1" x14ac:dyDescent="0.2">
      <c r="A19" s="94" t="s">
        <v>56</v>
      </c>
      <c r="B19" s="94"/>
      <c r="C19" s="94"/>
      <c r="D19" s="94"/>
      <c r="E19" s="47">
        <f>E15</f>
        <v>765945</v>
      </c>
      <c r="J19" s="1"/>
      <c r="K19" s="1"/>
    </row>
    <row r="20" spans="1:11" ht="13.5" customHeight="1" x14ac:dyDescent="0.2">
      <c r="A20" s="48"/>
      <c r="B20" s="48"/>
      <c r="C20" s="48"/>
      <c r="D20" s="48"/>
      <c r="E20" s="49"/>
      <c r="J20" s="1"/>
      <c r="K20" s="1"/>
    </row>
    <row r="21" spans="1:11" ht="51.75" customHeight="1" x14ac:dyDescent="0.25">
      <c r="A21" s="95" t="s">
        <v>68</v>
      </c>
      <c r="B21" s="95"/>
      <c r="C21" s="95"/>
      <c r="D21" s="95"/>
      <c r="E21" s="95"/>
      <c r="J21" s="1"/>
      <c r="K21" s="1"/>
    </row>
    <row r="22" spans="1:11" ht="21" customHeight="1" x14ac:dyDescent="0.2">
      <c r="A22" s="79" t="s">
        <v>5</v>
      </c>
      <c r="B22" s="79"/>
      <c r="C22" s="79"/>
      <c r="D22" s="79"/>
      <c r="E22" s="79"/>
      <c r="J22" s="3"/>
      <c r="K22" s="3"/>
    </row>
    <row r="23" spans="1:11" ht="69" customHeight="1" x14ac:dyDescent="0.2">
      <c r="A23" s="88" t="s">
        <v>59</v>
      </c>
      <c r="B23" s="88"/>
      <c r="C23" s="88"/>
      <c r="D23" s="88"/>
      <c r="E23" s="88"/>
      <c r="J23" s="3"/>
      <c r="K23" s="3"/>
    </row>
    <row r="24" spans="1:11" ht="27.75" customHeight="1" x14ac:dyDescent="0.2">
      <c r="A24" s="50"/>
      <c r="B24" s="50"/>
      <c r="C24" s="51"/>
      <c r="D24" s="50"/>
      <c r="E24" s="50"/>
      <c r="J24" s="3"/>
      <c r="K24" s="3"/>
    </row>
    <row r="25" spans="1:11" ht="29.85" customHeight="1" x14ac:dyDescent="0.2">
      <c r="A25" s="81" t="s">
        <v>6</v>
      </c>
      <c r="B25" s="81"/>
      <c r="C25" s="4" t="s">
        <v>7</v>
      </c>
      <c r="D25" s="39" t="s">
        <v>8</v>
      </c>
      <c r="E25" s="39" t="s">
        <v>9</v>
      </c>
      <c r="J25" s="3"/>
      <c r="K25" s="3"/>
    </row>
    <row r="26" spans="1:11" ht="40.5" customHeight="1" x14ac:dyDescent="0.2">
      <c r="A26" s="74" t="s">
        <v>19</v>
      </c>
      <c r="B26" s="75"/>
      <c r="C26" s="6" t="s">
        <v>60</v>
      </c>
      <c r="D26" s="33">
        <v>346000</v>
      </c>
      <c r="E26" s="31" t="s">
        <v>62</v>
      </c>
      <c r="J26" s="3"/>
      <c r="K26" s="3"/>
    </row>
    <row r="27" spans="1:11" ht="22.5" customHeight="1" x14ac:dyDescent="0.2">
      <c r="A27" s="84" t="s">
        <v>24</v>
      </c>
      <c r="B27" s="85"/>
      <c r="C27" s="10" t="s">
        <v>31</v>
      </c>
      <c r="D27" s="11">
        <v>419945</v>
      </c>
      <c r="E27" s="34" t="s">
        <v>61</v>
      </c>
      <c r="J27" s="3"/>
      <c r="K27" s="3"/>
    </row>
    <row r="28" spans="1:11" ht="42.75" customHeight="1" x14ac:dyDescent="0.2">
      <c r="A28" s="86"/>
      <c r="B28" s="87"/>
      <c r="C28" s="10" t="s">
        <v>63</v>
      </c>
      <c r="D28" s="11">
        <v>-11310.93</v>
      </c>
      <c r="E28" s="34" t="s">
        <v>65</v>
      </c>
      <c r="J28" s="3"/>
      <c r="K28" s="3"/>
    </row>
    <row r="29" spans="1:11" ht="49.5" customHeight="1" x14ac:dyDescent="0.2">
      <c r="A29" s="70" t="s">
        <v>66</v>
      </c>
      <c r="B29" s="70"/>
      <c r="C29" s="13" t="s">
        <v>64</v>
      </c>
      <c r="D29" s="11">
        <v>11310.93</v>
      </c>
      <c r="E29" s="34" t="s">
        <v>65</v>
      </c>
      <c r="J29" s="3"/>
      <c r="K29" s="3"/>
    </row>
    <row r="30" spans="1:11" ht="17.100000000000001" customHeight="1" x14ac:dyDescent="0.2">
      <c r="A30" s="14"/>
      <c r="B30" s="15"/>
      <c r="C30" s="16"/>
      <c r="D30" s="17">
        <f>SUM(D26:D29)</f>
        <v>765945</v>
      </c>
      <c r="E30" s="18"/>
      <c r="J30" s="3"/>
      <c r="K30" s="19"/>
    </row>
    <row r="31" spans="1:11" ht="7.5" customHeight="1" x14ac:dyDescent="0.2">
      <c r="A31" s="20"/>
      <c r="B31" s="20"/>
      <c r="C31" s="21"/>
      <c r="D31" s="21"/>
      <c r="E31" s="21"/>
      <c r="J31" s="3"/>
      <c r="K31" s="19"/>
    </row>
    <row r="32" spans="1:11" ht="16.350000000000001" customHeight="1" x14ac:dyDescent="0.25">
      <c r="A32" s="22" t="s">
        <v>42</v>
      </c>
      <c r="B32" s="22"/>
      <c r="C32" s="22"/>
      <c r="D32" s="22"/>
      <c r="E32" s="22"/>
      <c r="J32" s="3"/>
      <c r="K32" s="3"/>
    </row>
    <row r="33" spans="1:11" ht="16.350000000000001" customHeight="1" x14ac:dyDescent="0.2">
      <c r="A33" s="71" t="s">
        <v>43</v>
      </c>
      <c r="B33" s="72" t="s">
        <v>12</v>
      </c>
      <c r="C33" s="72"/>
      <c r="D33" s="23" t="s">
        <v>5</v>
      </c>
      <c r="E33" s="38" t="s">
        <v>13</v>
      </c>
      <c r="J33" s="3"/>
      <c r="K33" s="3"/>
    </row>
    <row r="34" spans="1:11" ht="16.350000000000001" customHeight="1" x14ac:dyDescent="0.2">
      <c r="A34" s="71"/>
      <c r="B34" s="73">
        <f>40057285.96+419945+346000</f>
        <v>40823230.960000001</v>
      </c>
      <c r="C34" s="73"/>
      <c r="D34" s="25">
        <f>40057285.96+2745412.41+765945</f>
        <v>43568643.370000005</v>
      </c>
      <c r="E34" s="26">
        <f>D34-B34</f>
        <v>2745412.4100000039</v>
      </c>
      <c r="F34" s="32">
        <f>G34-E34</f>
        <v>-3.7252902984619141E-9</v>
      </c>
      <c r="G34" s="32">
        <v>2745412.41</v>
      </c>
      <c r="J34" s="3"/>
      <c r="K34" s="3"/>
    </row>
    <row r="35" spans="1:11" ht="19.5" customHeight="1" x14ac:dyDescent="0.2"/>
    <row r="36" spans="1:11" ht="22.5" customHeight="1" x14ac:dyDescent="0.25">
      <c r="A36" s="28" t="s">
        <v>14</v>
      </c>
      <c r="B36" s="28"/>
      <c r="C36" s="28"/>
      <c r="D36" s="29" t="s">
        <v>20</v>
      </c>
    </row>
    <row r="37" spans="1:11" ht="19.5" customHeight="1" x14ac:dyDescent="0.2">
      <c r="A37" s="30"/>
    </row>
    <row r="38" spans="1:11" ht="19.5" customHeight="1" x14ac:dyDescent="0.2"/>
    <row r="39" spans="1:11" ht="19.5" customHeight="1" x14ac:dyDescent="0.2"/>
    <row r="40" spans="1:11" ht="19.5" customHeight="1" x14ac:dyDescent="0.2"/>
    <row r="41" spans="1:11" ht="19.5" customHeight="1" x14ac:dyDescent="0.2"/>
    <row r="42" spans="1:11" ht="19.5" customHeight="1" x14ac:dyDescent="0.2"/>
    <row r="43" spans="1:11" ht="19.5" customHeight="1" x14ac:dyDescent="0.2"/>
    <row r="44" spans="1:11" ht="19.5" customHeight="1" x14ac:dyDescent="0.2"/>
    <row r="45" spans="1:11" ht="19.5" customHeight="1" x14ac:dyDescent="0.2"/>
    <row r="46" spans="1:11" ht="19.5" customHeight="1" x14ac:dyDescent="0.2"/>
    <row r="47" spans="1:11" ht="19.5" customHeight="1" x14ac:dyDescent="0.2"/>
    <row r="48" spans="1:11" ht="19.5" customHeight="1" x14ac:dyDescent="0.2"/>
    <row r="49" ht="19.5" customHeight="1" x14ac:dyDescent="0.2"/>
    <row r="50" ht="19.5" customHeight="1" x14ac:dyDescent="0.2"/>
    <row r="51" ht="19.5" customHeight="1" x14ac:dyDescent="0.2"/>
    <row r="52" ht="19.5" customHeight="1" x14ac:dyDescent="0.2"/>
    <row r="53" ht="19.5" customHeight="1" x14ac:dyDescent="0.2"/>
    <row r="54" ht="19.5" customHeight="1" x14ac:dyDescent="0.2"/>
    <row r="55" ht="19.5" customHeight="1" x14ac:dyDescent="0.2"/>
    <row r="56" ht="19.5" customHeight="1" x14ac:dyDescent="0.2"/>
    <row r="57" ht="19.5" customHeight="1" x14ac:dyDescent="0.2"/>
    <row r="58" ht="19.5" customHeight="1" x14ac:dyDescent="0.2"/>
    <row r="59" ht="19.5" customHeight="1" x14ac:dyDescent="0.2"/>
    <row r="60" ht="19.5" customHeight="1" x14ac:dyDescent="0.2"/>
    <row r="61" ht="19.5" customHeight="1" x14ac:dyDescent="0.2"/>
    <row r="62" ht="19.5" customHeight="1" x14ac:dyDescent="0.2"/>
    <row r="63" ht="19.5" customHeight="1" x14ac:dyDescent="0.2"/>
    <row r="64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  <row r="119" ht="19.5" customHeight="1" x14ac:dyDescent="0.2"/>
    <row r="120" ht="19.5" customHeight="1" x14ac:dyDescent="0.2"/>
    <row r="121" ht="19.5" customHeight="1" x14ac:dyDescent="0.2"/>
    <row r="122" ht="19.5" customHeight="1" x14ac:dyDescent="0.2"/>
    <row r="123" ht="19.5" customHeight="1" x14ac:dyDescent="0.2"/>
    <row r="124" ht="19.5" customHeight="1" x14ac:dyDescent="0.2"/>
    <row r="125" ht="19.5" customHeight="1" x14ac:dyDescent="0.2"/>
    <row r="126" ht="19.5" customHeight="1" x14ac:dyDescent="0.2"/>
    <row r="127" ht="19.5" customHeight="1" x14ac:dyDescent="0.2"/>
    <row r="128" ht="19.5" customHeight="1" x14ac:dyDescent="0.2"/>
    <row r="129" ht="19.5" customHeight="1" x14ac:dyDescent="0.2"/>
    <row r="130" ht="19.5" customHeight="1" x14ac:dyDescent="0.2"/>
    <row r="131" ht="19.5" customHeight="1" x14ac:dyDescent="0.2"/>
    <row r="132" ht="19.5" customHeight="1" x14ac:dyDescent="0.2"/>
    <row r="133" ht="19.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</sheetData>
  <sheetProtection selectLockedCells="1" selectUnlockedCells="1"/>
  <mergeCells count="27">
    <mergeCell ref="A6:E6"/>
    <mergeCell ref="A27:B28"/>
    <mergeCell ref="A1:E1"/>
    <mergeCell ref="A2:E2"/>
    <mergeCell ref="A3:E3"/>
    <mergeCell ref="A4:E4"/>
    <mergeCell ref="A5:E5"/>
    <mergeCell ref="A7:E7"/>
    <mergeCell ref="A8:E8"/>
    <mergeCell ref="A9:E9"/>
    <mergeCell ref="A10:E10"/>
    <mergeCell ref="A22:E22"/>
    <mergeCell ref="A23:E23"/>
    <mergeCell ref="A25:B25"/>
    <mergeCell ref="A26:B26"/>
    <mergeCell ref="A33:A34"/>
    <mergeCell ref="B33:C33"/>
    <mergeCell ref="B34:C34"/>
    <mergeCell ref="A12:E12"/>
    <mergeCell ref="A13:E13"/>
    <mergeCell ref="B15:D15"/>
    <mergeCell ref="B16:D16"/>
    <mergeCell ref="B18:D18"/>
    <mergeCell ref="A19:D19"/>
    <mergeCell ref="B17:D17"/>
    <mergeCell ref="A29:B29"/>
    <mergeCell ref="A21:E21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3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39"/>
  <sheetViews>
    <sheetView topLeftCell="A32" zoomScaleNormal="100" workbookViewId="0">
      <selection activeCell="D37" sqref="D37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77" t="s">
        <v>0</v>
      </c>
      <c r="B1" s="77"/>
      <c r="C1" s="77"/>
      <c r="D1" s="77"/>
      <c r="E1" s="77"/>
      <c r="J1" s="1"/>
      <c r="K1" s="1"/>
    </row>
    <row r="2" spans="1:11" ht="26.25" customHeight="1" x14ac:dyDescent="0.2">
      <c r="A2" s="77" t="s">
        <v>1</v>
      </c>
      <c r="B2" s="77"/>
      <c r="C2" s="77"/>
      <c r="D2" s="77"/>
      <c r="E2" s="77"/>
      <c r="J2" s="1"/>
      <c r="K2" s="1"/>
    </row>
    <row r="3" spans="1:11" ht="50.25" customHeight="1" x14ac:dyDescent="0.2">
      <c r="A3" s="78" t="s">
        <v>25</v>
      </c>
      <c r="B3" s="78"/>
      <c r="C3" s="78"/>
      <c r="D3" s="78"/>
      <c r="E3" s="78"/>
      <c r="J3" s="1"/>
      <c r="K3" s="1"/>
    </row>
    <row r="4" spans="1:11" ht="45" customHeight="1" x14ac:dyDescent="0.2">
      <c r="A4" s="76" t="s">
        <v>50</v>
      </c>
      <c r="B4" s="76"/>
      <c r="C4" s="76"/>
      <c r="D4" s="76"/>
      <c r="E4" s="76"/>
      <c r="J4" s="1"/>
      <c r="K4" s="1"/>
    </row>
    <row r="5" spans="1:11" ht="48.75" customHeight="1" x14ac:dyDescent="0.2">
      <c r="A5" s="76" t="s">
        <v>3</v>
      </c>
      <c r="B5" s="76"/>
      <c r="C5" s="76"/>
      <c r="D5" s="76"/>
      <c r="E5" s="76"/>
      <c r="J5" s="1"/>
      <c r="K5" s="1"/>
    </row>
    <row r="6" spans="1:11" ht="33" customHeight="1" x14ac:dyDescent="0.2">
      <c r="A6" s="76" t="s">
        <v>4</v>
      </c>
      <c r="B6" s="76"/>
      <c r="C6" s="76"/>
      <c r="D6" s="76"/>
      <c r="E6" s="76"/>
      <c r="J6" s="1"/>
      <c r="K6" s="1"/>
    </row>
    <row r="7" spans="1:11" ht="66.75" customHeight="1" x14ac:dyDescent="0.2">
      <c r="A7" s="76" t="s">
        <v>26</v>
      </c>
      <c r="B7" s="76"/>
      <c r="C7" s="76"/>
      <c r="D7" s="76"/>
      <c r="E7" s="76"/>
      <c r="J7" s="1"/>
      <c r="K7" s="1"/>
    </row>
    <row r="8" spans="1:11" ht="63" customHeight="1" x14ac:dyDescent="0.2">
      <c r="A8" s="76" t="s">
        <v>51</v>
      </c>
      <c r="B8" s="76"/>
      <c r="C8" s="76"/>
      <c r="D8" s="76"/>
      <c r="E8" s="76"/>
      <c r="J8" s="1"/>
      <c r="K8" s="1"/>
    </row>
    <row r="9" spans="1:11" ht="29.25" customHeight="1" x14ac:dyDescent="0.2">
      <c r="A9" s="76" t="s">
        <v>46</v>
      </c>
      <c r="B9" s="76"/>
      <c r="C9" s="76"/>
      <c r="D9" s="76"/>
      <c r="E9" s="76"/>
      <c r="J9" s="1"/>
      <c r="K9" s="1"/>
    </row>
    <row r="10" spans="1:11" ht="45.75" customHeight="1" x14ac:dyDescent="0.2">
      <c r="A10" s="76" t="s">
        <v>27</v>
      </c>
      <c r="B10" s="76"/>
      <c r="C10" s="76"/>
      <c r="D10" s="76"/>
      <c r="E10" s="76"/>
      <c r="J10" s="1"/>
      <c r="K10" s="1"/>
    </row>
    <row r="11" spans="1:11" ht="13.5" customHeight="1" x14ac:dyDescent="0.2">
      <c r="A11" s="52"/>
      <c r="B11" s="52"/>
      <c r="C11" s="52"/>
      <c r="D11" s="52"/>
      <c r="E11" s="52"/>
      <c r="J11" s="1"/>
      <c r="K11" s="1"/>
    </row>
    <row r="12" spans="1:11" ht="13.5" customHeight="1" x14ac:dyDescent="0.2">
      <c r="A12" s="79" t="s">
        <v>12</v>
      </c>
      <c r="B12" s="79"/>
      <c r="C12" s="79"/>
      <c r="D12" s="79"/>
      <c r="E12" s="79"/>
      <c r="J12" s="1"/>
      <c r="K12" s="1"/>
    </row>
    <row r="13" spans="1:11" ht="27.75" customHeight="1" x14ac:dyDescent="0.2">
      <c r="A13" s="88" t="s">
        <v>67</v>
      </c>
      <c r="B13" s="88"/>
      <c r="C13" s="88"/>
      <c r="D13" s="88"/>
      <c r="E13" s="88"/>
      <c r="J13" s="1"/>
      <c r="K13" s="1"/>
    </row>
    <row r="14" spans="1:11" ht="13.5" customHeight="1" x14ac:dyDescent="0.2">
      <c r="A14" s="56"/>
      <c r="B14" s="56"/>
      <c r="C14" s="56"/>
      <c r="D14" s="56"/>
      <c r="E14" s="56"/>
      <c r="J14" s="1"/>
      <c r="K14" s="1"/>
    </row>
    <row r="15" spans="1:11" ht="33.75" customHeight="1" x14ac:dyDescent="0.2">
      <c r="A15" s="59" t="s">
        <v>97</v>
      </c>
      <c r="B15" s="96" t="s">
        <v>98</v>
      </c>
      <c r="C15" s="97"/>
      <c r="D15" s="98"/>
      <c r="E15" s="60">
        <f>E16+E17</f>
        <v>91453.38</v>
      </c>
      <c r="J15" s="1"/>
      <c r="K15" s="1"/>
    </row>
    <row r="16" spans="1:11" ht="26.25" customHeight="1" x14ac:dyDescent="0.2">
      <c r="A16" s="61" t="s">
        <v>99</v>
      </c>
      <c r="B16" s="93" t="s">
        <v>102</v>
      </c>
      <c r="C16" s="93"/>
      <c r="D16" s="93"/>
      <c r="E16" s="62">
        <v>16453.38</v>
      </c>
      <c r="J16" s="1"/>
      <c r="K16" s="1"/>
    </row>
    <row r="17" spans="1:11" ht="27" customHeight="1" x14ac:dyDescent="0.2">
      <c r="A17" s="61" t="s">
        <v>100</v>
      </c>
      <c r="B17" s="93" t="s">
        <v>101</v>
      </c>
      <c r="C17" s="93"/>
      <c r="D17" s="93"/>
      <c r="E17" s="62">
        <v>75000</v>
      </c>
      <c r="J17" s="1"/>
      <c r="K17" s="1"/>
    </row>
    <row r="18" spans="1:11" ht="24.75" customHeight="1" x14ac:dyDescent="0.2">
      <c r="A18" s="42" t="s">
        <v>52</v>
      </c>
      <c r="B18" s="89" t="s">
        <v>53</v>
      </c>
      <c r="C18" s="90"/>
      <c r="D18" s="91"/>
      <c r="E18" s="43">
        <f>E19</f>
        <v>-78567.06</v>
      </c>
      <c r="J18" s="1"/>
      <c r="K18" s="1"/>
    </row>
    <row r="19" spans="1:11" ht="31.5" customHeight="1" x14ac:dyDescent="0.2">
      <c r="A19" s="44" t="s">
        <v>54</v>
      </c>
      <c r="B19" s="92" t="s">
        <v>55</v>
      </c>
      <c r="C19" s="92"/>
      <c r="D19" s="92"/>
      <c r="E19" s="45">
        <f>E20+E21+E22</f>
        <v>-78567.06</v>
      </c>
      <c r="J19" s="1"/>
      <c r="K19" s="1"/>
    </row>
    <row r="20" spans="1:11" ht="31.5" customHeight="1" x14ac:dyDescent="0.2">
      <c r="A20" s="44"/>
      <c r="B20" s="93" t="s">
        <v>69</v>
      </c>
      <c r="C20" s="93"/>
      <c r="D20" s="93"/>
      <c r="E20" s="46">
        <f>-113650.29-178307.97</f>
        <v>-291958.26</v>
      </c>
      <c r="J20" s="1"/>
      <c r="K20" s="1"/>
    </row>
    <row r="21" spans="1:11" ht="40.5" customHeight="1" x14ac:dyDescent="0.2">
      <c r="A21" s="44"/>
      <c r="B21" s="93" t="s">
        <v>90</v>
      </c>
      <c r="C21" s="93"/>
      <c r="D21" s="93"/>
      <c r="E21" s="46">
        <v>38391.199999999997</v>
      </c>
      <c r="J21" s="1"/>
      <c r="K21" s="1"/>
    </row>
    <row r="22" spans="1:11" ht="40.5" customHeight="1" x14ac:dyDescent="0.2">
      <c r="A22" s="44"/>
      <c r="B22" s="93" t="s">
        <v>91</v>
      </c>
      <c r="C22" s="93"/>
      <c r="D22" s="93"/>
      <c r="E22" s="46">
        <v>175000</v>
      </c>
      <c r="J22" s="1"/>
      <c r="K22" s="1"/>
    </row>
    <row r="23" spans="1:11" ht="13.5" customHeight="1" x14ac:dyDescent="0.2">
      <c r="A23" s="94" t="s">
        <v>56</v>
      </c>
      <c r="B23" s="94"/>
      <c r="C23" s="94"/>
      <c r="D23" s="94"/>
      <c r="E23" s="47">
        <f>E15+E18</f>
        <v>12886.320000000007</v>
      </c>
      <c r="J23" s="1"/>
      <c r="K23" s="1"/>
    </row>
    <row r="24" spans="1:11" ht="13.5" customHeight="1" x14ac:dyDescent="0.2">
      <c r="A24" s="48"/>
      <c r="B24" s="48"/>
      <c r="C24" s="48"/>
      <c r="D24" s="48"/>
      <c r="E24" s="49"/>
      <c r="J24" s="1"/>
      <c r="K24" s="1"/>
    </row>
    <row r="25" spans="1:11" ht="51.75" customHeight="1" x14ac:dyDescent="0.25">
      <c r="A25" s="95" t="s">
        <v>68</v>
      </c>
      <c r="B25" s="95"/>
      <c r="C25" s="95"/>
      <c r="D25" s="95"/>
      <c r="E25" s="95"/>
      <c r="J25" s="1"/>
      <c r="K25" s="1"/>
    </row>
    <row r="26" spans="1:11" ht="21" customHeight="1" x14ac:dyDescent="0.2">
      <c r="A26" s="79" t="s">
        <v>5</v>
      </c>
      <c r="B26" s="79"/>
      <c r="C26" s="79"/>
      <c r="D26" s="79"/>
      <c r="E26" s="79"/>
      <c r="J26" s="3"/>
      <c r="K26" s="3"/>
    </row>
    <row r="27" spans="1:11" ht="69" customHeight="1" x14ac:dyDescent="0.2">
      <c r="A27" s="88" t="s">
        <v>89</v>
      </c>
      <c r="B27" s="88"/>
      <c r="C27" s="88"/>
      <c r="D27" s="88"/>
      <c r="E27" s="88"/>
      <c r="J27" s="3"/>
      <c r="K27" s="3"/>
    </row>
    <row r="28" spans="1:11" ht="27.75" customHeight="1" x14ac:dyDescent="0.2">
      <c r="A28" s="53"/>
      <c r="B28" s="53"/>
      <c r="C28" s="56"/>
      <c r="D28" s="53"/>
      <c r="E28" s="53"/>
      <c r="J28" s="3"/>
      <c r="K28" s="3"/>
    </row>
    <row r="29" spans="1:11" ht="29.85" customHeight="1" x14ac:dyDescent="0.2">
      <c r="A29" s="81" t="s">
        <v>6</v>
      </c>
      <c r="B29" s="81"/>
      <c r="C29" s="4" t="s">
        <v>7</v>
      </c>
      <c r="D29" s="54" t="s">
        <v>8</v>
      </c>
      <c r="E29" s="54" t="s">
        <v>9</v>
      </c>
      <c r="J29" s="3"/>
      <c r="K29" s="3"/>
    </row>
    <row r="30" spans="1:11" ht="45.75" customHeight="1" x14ac:dyDescent="0.2">
      <c r="A30" s="84" t="s">
        <v>71</v>
      </c>
      <c r="B30" s="85"/>
      <c r="C30" s="6" t="s">
        <v>72</v>
      </c>
      <c r="D30" s="33">
        <v>1</v>
      </c>
      <c r="E30" s="31" t="s">
        <v>80</v>
      </c>
      <c r="J30" s="3"/>
      <c r="K30" s="3"/>
    </row>
    <row r="31" spans="1:11" ht="24.75" customHeight="1" x14ac:dyDescent="0.2">
      <c r="A31" s="84" t="s">
        <v>10</v>
      </c>
      <c r="B31" s="85"/>
      <c r="C31" s="6" t="s">
        <v>28</v>
      </c>
      <c r="D31" s="7">
        <f>28929.15+2060</f>
        <v>30989.15</v>
      </c>
      <c r="E31" s="8" t="s">
        <v>73</v>
      </c>
      <c r="J31" s="3"/>
      <c r="K31" s="3"/>
    </row>
    <row r="32" spans="1:11" ht="16.5" customHeight="1" x14ac:dyDescent="0.2">
      <c r="A32" s="99" t="s">
        <v>24</v>
      </c>
      <c r="B32" s="100"/>
      <c r="C32" s="10" t="s">
        <v>74</v>
      </c>
      <c r="D32" s="11">
        <f>381000-61000</f>
        <v>320000</v>
      </c>
      <c r="E32" s="107" t="s">
        <v>81</v>
      </c>
      <c r="J32" s="3"/>
      <c r="K32" s="3"/>
    </row>
    <row r="33" spans="1:11" ht="20.25" customHeight="1" x14ac:dyDescent="0.2">
      <c r="A33" s="101"/>
      <c r="B33" s="102"/>
      <c r="C33" s="10" t="s">
        <v>31</v>
      </c>
      <c r="D33" s="11">
        <f>-378395.6+379.6-2984+61000</f>
        <v>-320000</v>
      </c>
      <c r="E33" s="109"/>
      <c r="J33" s="3"/>
      <c r="K33" s="3"/>
    </row>
    <row r="34" spans="1:11" ht="48.75" customHeight="1" x14ac:dyDescent="0.2">
      <c r="A34" s="70" t="s">
        <v>17</v>
      </c>
      <c r="B34" s="70"/>
      <c r="C34" s="10" t="s">
        <v>75</v>
      </c>
      <c r="D34" s="11">
        <f>-584.35+1610</f>
        <v>1025.6500000000001</v>
      </c>
      <c r="E34" s="57" t="s">
        <v>76</v>
      </c>
      <c r="J34" s="3"/>
      <c r="K34" s="3"/>
    </row>
    <row r="35" spans="1:11" ht="50.25" customHeight="1" x14ac:dyDescent="0.2">
      <c r="A35" s="74" t="s">
        <v>10</v>
      </c>
      <c r="B35" s="75"/>
      <c r="C35" s="13" t="s">
        <v>33</v>
      </c>
      <c r="D35" s="11">
        <f>-652.24</f>
        <v>-652.24</v>
      </c>
      <c r="E35" s="34" t="s">
        <v>77</v>
      </c>
      <c r="J35" s="3"/>
      <c r="K35" s="3"/>
    </row>
    <row r="36" spans="1:11" ht="63" customHeight="1" x14ac:dyDescent="0.2">
      <c r="A36" s="103" t="s">
        <v>71</v>
      </c>
      <c r="B36" s="104"/>
      <c r="C36" s="10" t="s">
        <v>78</v>
      </c>
      <c r="D36" s="11">
        <f>-381000+61000</f>
        <v>-320000</v>
      </c>
      <c r="E36" s="68" t="s">
        <v>81</v>
      </c>
      <c r="J36" s="3"/>
      <c r="K36" s="3"/>
    </row>
    <row r="37" spans="1:11" ht="51" customHeight="1" x14ac:dyDescent="0.2">
      <c r="A37" s="105" t="s">
        <v>10</v>
      </c>
      <c r="B37" s="106"/>
      <c r="C37" s="13" t="s">
        <v>35</v>
      </c>
      <c r="D37" s="11">
        <v>3475</v>
      </c>
      <c r="E37" s="34" t="s">
        <v>79</v>
      </c>
      <c r="J37" s="3"/>
      <c r="K37" s="3"/>
    </row>
    <row r="38" spans="1:11" ht="15" customHeight="1" x14ac:dyDescent="0.2">
      <c r="A38" s="101" t="s">
        <v>82</v>
      </c>
      <c r="B38" s="102"/>
      <c r="C38" s="13" t="s">
        <v>92</v>
      </c>
      <c r="D38" s="11">
        <v>38391.199999999997</v>
      </c>
      <c r="E38" s="107" t="s">
        <v>94</v>
      </c>
      <c r="J38" s="3"/>
      <c r="K38" s="3"/>
    </row>
    <row r="39" spans="1:11" ht="14.25" customHeight="1" x14ac:dyDescent="0.2">
      <c r="A39" s="101"/>
      <c r="B39" s="102"/>
      <c r="C39" s="13" t="s">
        <v>93</v>
      </c>
      <c r="D39" s="11">
        <v>16453.38</v>
      </c>
      <c r="E39" s="108"/>
      <c r="J39" s="3"/>
      <c r="K39" s="3"/>
    </row>
    <row r="40" spans="1:11" ht="13.5" customHeight="1" x14ac:dyDescent="0.2">
      <c r="A40" s="101"/>
      <c r="B40" s="102"/>
      <c r="C40" s="13" t="s">
        <v>95</v>
      </c>
      <c r="D40" s="11">
        <v>175000</v>
      </c>
      <c r="E40" s="107" t="s">
        <v>103</v>
      </c>
      <c r="J40" s="3"/>
      <c r="K40" s="3"/>
    </row>
    <row r="41" spans="1:11" ht="15.75" customHeight="1" x14ac:dyDescent="0.2">
      <c r="A41" s="101"/>
      <c r="B41" s="102"/>
      <c r="C41" s="13" t="s">
        <v>96</v>
      </c>
      <c r="D41" s="11">
        <v>75000</v>
      </c>
      <c r="E41" s="108"/>
      <c r="J41" s="3"/>
      <c r="K41" s="3"/>
    </row>
    <row r="42" spans="1:11" ht="39" customHeight="1" x14ac:dyDescent="0.2">
      <c r="A42" s="101"/>
      <c r="B42" s="102"/>
      <c r="C42" s="13" t="s">
        <v>37</v>
      </c>
      <c r="D42" s="11">
        <f>488.04-4826.8+381000+4000-63060</f>
        <v>317601.24</v>
      </c>
      <c r="E42" s="34" t="s">
        <v>83</v>
      </c>
      <c r="J42" s="3"/>
      <c r="K42" s="3"/>
    </row>
    <row r="43" spans="1:11" ht="25.5" customHeight="1" x14ac:dyDescent="0.2">
      <c r="A43" s="86"/>
      <c r="B43" s="87"/>
      <c r="C43" s="13" t="s">
        <v>64</v>
      </c>
      <c r="D43" s="11">
        <f>-324398.06</f>
        <v>-324398.06</v>
      </c>
      <c r="E43" s="34" t="s">
        <v>70</v>
      </c>
      <c r="J43" s="3"/>
      <c r="K43" s="3"/>
    </row>
    <row r="44" spans="1:11" ht="18" customHeight="1" x14ac:dyDescent="0.2">
      <c r="A44" s="84" t="s">
        <v>19</v>
      </c>
      <c r="B44" s="85"/>
      <c r="C44" s="6" t="s">
        <v>39</v>
      </c>
      <c r="D44" s="9">
        <v>-22373</v>
      </c>
      <c r="E44" s="107" t="s">
        <v>85</v>
      </c>
      <c r="J44" s="3"/>
      <c r="K44" s="3"/>
    </row>
    <row r="45" spans="1:11" ht="18.75" customHeight="1" x14ac:dyDescent="0.2">
      <c r="A45" s="86"/>
      <c r="B45" s="87"/>
      <c r="C45" s="6" t="s">
        <v>84</v>
      </c>
      <c r="D45" s="9">
        <v>20873</v>
      </c>
      <c r="E45" s="108"/>
      <c r="J45" s="3"/>
      <c r="K45" s="3"/>
    </row>
    <row r="46" spans="1:11" ht="49.5" customHeight="1" x14ac:dyDescent="0.2">
      <c r="A46" s="103" t="s">
        <v>86</v>
      </c>
      <c r="B46" s="104"/>
      <c r="C46" s="6" t="s">
        <v>87</v>
      </c>
      <c r="D46" s="9">
        <v>1500</v>
      </c>
      <c r="E46" s="58" t="s">
        <v>88</v>
      </c>
      <c r="J46" s="3"/>
      <c r="K46" s="3"/>
    </row>
    <row r="47" spans="1:11" ht="17.100000000000001" customHeight="1" x14ac:dyDescent="0.2">
      <c r="A47" s="14"/>
      <c r="B47" s="15"/>
      <c r="C47" s="16"/>
      <c r="D47" s="17">
        <f>SUM(D30:D46)</f>
        <v>12886.320000000007</v>
      </c>
      <c r="E47" s="57"/>
      <c r="J47" s="3"/>
      <c r="K47" s="19"/>
    </row>
    <row r="48" spans="1:11" ht="7.5" customHeight="1" x14ac:dyDescent="0.2">
      <c r="A48" s="20"/>
      <c r="B48" s="20"/>
      <c r="C48" s="21"/>
      <c r="D48" s="21"/>
      <c r="E48" s="21"/>
      <c r="J48" s="3"/>
      <c r="K48" s="19"/>
    </row>
    <row r="49" spans="1:11" ht="16.350000000000001" customHeight="1" x14ac:dyDescent="0.25">
      <c r="A49" s="22" t="s">
        <v>42</v>
      </c>
      <c r="B49" s="22"/>
      <c r="C49" s="22"/>
      <c r="D49" s="22"/>
      <c r="E49" s="22"/>
      <c r="J49" s="3"/>
      <c r="K49" s="3"/>
    </row>
    <row r="50" spans="1:11" ht="16.350000000000001" customHeight="1" x14ac:dyDescent="0.2">
      <c r="A50" s="71" t="s">
        <v>43</v>
      </c>
      <c r="B50" s="72" t="s">
        <v>12</v>
      </c>
      <c r="C50" s="72"/>
      <c r="D50" s="23" t="s">
        <v>5</v>
      </c>
      <c r="E50" s="55" t="s">
        <v>13</v>
      </c>
      <c r="J50" s="3"/>
      <c r="K50" s="3"/>
    </row>
    <row r="51" spans="1:11" ht="16.350000000000001" customHeight="1" x14ac:dyDescent="0.2">
      <c r="A51" s="71"/>
      <c r="B51" s="73">
        <f>40057285.96+419945+346000+12886.32</f>
        <v>40836117.280000001</v>
      </c>
      <c r="C51" s="73"/>
      <c r="D51" s="25">
        <f>40057285.96+2745412.41+765945-291958.26+304844.58</f>
        <v>43581529.690000005</v>
      </c>
      <c r="E51" s="26">
        <f>D51-B51</f>
        <v>2745412.4100000039</v>
      </c>
      <c r="F51" s="32">
        <f>G51-E51</f>
        <v>-3.7252902984619141E-9</v>
      </c>
      <c r="G51" s="32">
        <v>2745412.41</v>
      </c>
      <c r="J51" s="3"/>
      <c r="K51" s="3"/>
    </row>
    <row r="52" spans="1:11" ht="12.75" customHeight="1" x14ac:dyDescent="0.2"/>
    <row r="53" spans="1:11" ht="22.5" customHeight="1" x14ac:dyDescent="0.25">
      <c r="A53" s="28" t="s">
        <v>14</v>
      </c>
      <c r="B53" s="28"/>
      <c r="C53" s="28"/>
      <c r="D53" s="29" t="s">
        <v>20</v>
      </c>
    </row>
    <row r="54" spans="1:11" ht="19.5" customHeight="1" x14ac:dyDescent="0.2">
      <c r="A54" s="30"/>
    </row>
    <row r="55" spans="1:11" ht="19.5" customHeight="1" x14ac:dyDescent="0.2"/>
    <row r="56" spans="1:11" ht="19.5" customHeight="1" x14ac:dyDescent="0.2"/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  <row r="119" ht="19.5" customHeight="1" x14ac:dyDescent="0.2"/>
    <row r="120" ht="19.5" customHeight="1" x14ac:dyDescent="0.2"/>
    <row r="121" ht="19.5" customHeight="1" x14ac:dyDescent="0.2"/>
    <row r="122" ht="19.5" customHeight="1" x14ac:dyDescent="0.2"/>
    <row r="123" ht="19.5" customHeight="1" x14ac:dyDescent="0.2"/>
    <row r="124" ht="19.5" customHeight="1" x14ac:dyDescent="0.2"/>
    <row r="125" ht="19.5" customHeight="1" x14ac:dyDescent="0.2"/>
    <row r="126" ht="19.5" customHeight="1" x14ac:dyDescent="0.2"/>
    <row r="127" ht="19.5" customHeight="1" x14ac:dyDescent="0.2"/>
    <row r="128" ht="19.5" customHeight="1" x14ac:dyDescent="0.2"/>
    <row r="129" ht="19.5" customHeight="1" x14ac:dyDescent="0.2"/>
    <row r="130" ht="19.5" customHeight="1" x14ac:dyDescent="0.2"/>
    <row r="131" ht="19.5" customHeight="1" x14ac:dyDescent="0.2"/>
    <row r="132" ht="19.5" customHeight="1" x14ac:dyDescent="0.2"/>
    <row r="133" ht="19.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</sheetData>
  <sheetProtection selectLockedCells="1" selectUnlockedCells="1"/>
  <mergeCells count="42">
    <mergeCell ref="E44:E45"/>
    <mergeCell ref="A46:B46"/>
    <mergeCell ref="E40:E41"/>
    <mergeCell ref="E38:E39"/>
    <mergeCell ref="A29:B29"/>
    <mergeCell ref="A30:B30"/>
    <mergeCell ref="E32:E33"/>
    <mergeCell ref="A50:A51"/>
    <mergeCell ref="B50:C50"/>
    <mergeCell ref="B51:C51"/>
    <mergeCell ref="A34:B34"/>
    <mergeCell ref="A31:B31"/>
    <mergeCell ref="A44:B45"/>
    <mergeCell ref="A35:B35"/>
    <mergeCell ref="A32:B33"/>
    <mergeCell ref="A36:B36"/>
    <mergeCell ref="A38:B43"/>
    <mergeCell ref="A37:B37"/>
    <mergeCell ref="A13:E13"/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2:E12"/>
    <mergeCell ref="B20:D20"/>
    <mergeCell ref="B22:D22"/>
    <mergeCell ref="B15:D15"/>
    <mergeCell ref="B16:D16"/>
    <mergeCell ref="B17:D17"/>
    <mergeCell ref="B18:D18"/>
    <mergeCell ref="B19:D19"/>
    <mergeCell ref="A26:E26"/>
    <mergeCell ref="A27:E27"/>
    <mergeCell ref="B21:D21"/>
    <mergeCell ref="A23:D23"/>
    <mergeCell ref="A25:E25"/>
  </mergeCells>
  <pageMargins left="0.78740157480314965" right="0.43307086614173229" top="0.78740157480314965" bottom="0.78740157480314965" header="0.51181102362204722" footer="0.51181102362204722"/>
  <pageSetup paperSize="9" scale="90" firstPageNumber="0" fitToHeight="2" orientation="portrait" r:id="rId1"/>
  <headerFooter alignWithMargins="0"/>
  <rowBreaks count="1" manualBreakCount="1">
    <brk id="2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41"/>
  <sheetViews>
    <sheetView tabSelected="1" topLeftCell="A27" zoomScaleNormal="100" workbookViewId="0">
      <selection activeCell="E49" sqref="E49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77" t="s">
        <v>0</v>
      </c>
      <c r="B1" s="77"/>
      <c r="C1" s="77"/>
      <c r="D1" s="77"/>
      <c r="E1" s="77"/>
      <c r="J1" s="1"/>
      <c r="K1" s="1"/>
    </row>
    <row r="2" spans="1:11" ht="26.25" customHeight="1" x14ac:dyDescent="0.2">
      <c r="A2" s="77" t="s">
        <v>1</v>
      </c>
      <c r="B2" s="77"/>
      <c r="C2" s="77"/>
      <c r="D2" s="77"/>
      <c r="E2" s="77"/>
      <c r="J2" s="1"/>
      <c r="K2" s="1"/>
    </row>
    <row r="3" spans="1:11" ht="50.25" customHeight="1" x14ac:dyDescent="0.2">
      <c r="A3" s="78" t="s">
        <v>25</v>
      </c>
      <c r="B3" s="78"/>
      <c r="C3" s="78"/>
      <c r="D3" s="78"/>
      <c r="E3" s="78"/>
      <c r="J3" s="1"/>
      <c r="K3" s="1"/>
    </row>
    <row r="4" spans="1:11" ht="45" customHeight="1" x14ac:dyDescent="0.2">
      <c r="A4" s="76" t="s">
        <v>50</v>
      </c>
      <c r="B4" s="76"/>
      <c r="C4" s="76"/>
      <c r="D4" s="76"/>
      <c r="E4" s="76"/>
      <c r="J4" s="1"/>
      <c r="K4" s="1"/>
    </row>
    <row r="5" spans="1:11" ht="48.75" customHeight="1" x14ac:dyDescent="0.2">
      <c r="A5" s="76" t="s">
        <v>3</v>
      </c>
      <c r="B5" s="76"/>
      <c r="C5" s="76"/>
      <c r="D5" s="76"/>
      <c r="E5" s="76"/>
      <c r="J5" s="1"/>
      <c r="K5" s="1"/>
    </row>
    <row r="6" spans="1:11" ht="33" customHeight="1" x14ac:dyDescent="0.2">
      <c r="A6" s="76" t="s">
        <v>4</v>
      </c>
      <c r="B6" s="76"/>
      <c r="C6" s="76"/>
      <c r="D6" s="76"/>
      <c r="E6" s="76"/>
      <c r="J6" s="1"/>
      <c r="K6" s="1"/>
    </row>
    <row r="7" spans="1:11" ht="66.75" customHeight="1" x14ac:dyDescent="0.2">
      <c r="A7" s="76" t="s">
        <v>26</v>
      </c>
      <c r="B7" s="76"/>
      <c r="C7" s="76"/>
      <c r="D7" s="76"/>
      <c r="E7" s="76"/>
      <c r="J7" s="1"/>
      <c r="K7" s="1"/>
    </row>
    <row r="8" spans="1:11" ht="63" customHeight="1" x14ac:dyDescent="0.2">
      <c r="A8" s="76" t="s">
        <v>51</v>
      </c>
      <c r="B8" s="76"/>
      <c r="C8" s="76"/>
      <c r="D8" s="76"/>
      <c r="E8" s="76"/>
      <c r="J8" s="1"/>
      <c r="K8" s="1"/>
    </row>
    <row r="9" spans="1:11" ht="29.25" customHeight="1" x14ac:dyDescent="0.2">
      <c r="A9" s="76" t="s">
        <v>46</v>
      </c>
      <c r="B9" s="76"/>
      <c r="C9" s="76"/>
      <c r="D9" s="76"/>
      <c r="E9" s="76"/>
      <c r="J9" s="1"/>
      <c r="K9" s="1"/>
    </row>
    <row r="10" spans="1:11" ht="45.75" customHeight="1" x14ac:dyDescent="0.2">
      <c r="A10" s="76" t="s">
        <v>27</v>
      </c>
      <c r="B10" s="76"/>
      <c r="C10" s="76"/>
      <c r="D10" s="76"/>
      <c r="E10" s="76"/>
      <c r="J10" s="1"/>
      <c r="K10" s="1"/>
    </row>
    <row r="11" spans="1:11" ht="13.5" customHeight="1" x14ac:dyDescent="0.2">
      <c r="A11" s="63"/>
      <c r="B11" s="63"/>
      <c r="C11" s="63"/>
      <c r="D11" s="63"/>
      <c r="E11" s="63"/>
      <c r="J11" s="1"/>
      <c r="K11" s="1"/>
    </row>
    <row r="12" spans="1:11" ht="13.5" customHeight="1" x14ac:dyDescent="0.2">
      <c r="A12" s="79" t="s">
        <v>12</v>
      </c>
      <c r="B12" s="79"/>
      <c r="C12" s="79"/>
      <c r="D12" s="79"/>
      <c r="E12" s="79"/>
      <c r="J12" s="1"/>
      <c r="K12" s="1"/>
    </row>
    <row r="13" spans="1:11" ht="27.75" customHeight="1" x14ac:dyDescent="0.2">
      <c r="A13" s="88" t="s">
        <v>67</v>
      </c>
      <c r="B13" s="88"/>
      <c r="C13" s="88"/>
      <c r="D13" s="88"/>
      <c r="E13" s="88"/>
      <c r="J13" s="1"/>
      <c r="K13" s="1"/>
    </row>
    <row r="14" spans="1:11" ht="13.5" customHeight="1" x14ac:dyDescent="0.2">
      <c r="A14" s="67"/>
      <c r="B14" s="67"/>
      <c r="C14" s="67"/>
      <c r="D14" s="67"/>
      <c r="E14" s="67"/>
      <c r="J14" s="1"/>
      <c r="K14" s="1"/>
    </row>
    <row r="15" spans="1:11" ht="33.75" customHeight="1" x14ac:dyDescent="0.2">
      <c r="A15" s="59" t="s">
        <v>97</v>
      </c>
      <c r="B15" s="96" t="s">
        <v>98</v>
      </c>
      <c r="C15" s="97"/>
      <c r="D15" s="98"/>
      <c r="E15" s="60">
        <f>E16+E17</f>
        <v>1126500.02</v>
      </c>
      <c r="J15" s="1"/>
      <c r="K15" s="1"/>
    </row>
    <row r="16" spans="1:11" ht="77.25" customHeight="1" x14ac:dyDescent="0.2">
      <c r="A16" s="61" t="s">
        <v>110</v>
      </c>
      <c r="B16" s="93" t="s">
        <v>111</v>
      </c>
      <c r="C16" s="93"/>
      <c r="D16" s="93"/>
      <c r="E16" s="62">
        <f>806500+320000</f>
        <v>1126500</v>
      </c>
      <c r="J16" s="1"/>
      <c r="K16" s="1"/>
    </row>
    <row r="17" spans="1:11" ht="30.75" customHeight="1" x14ac:dyDescent="0.2">
      <c r="A17" s="61" t="s">
        <v>99</v>
      </c>
      <c r="B17" s="93" t="s">
        <v>102</v>
      </c>
      <c r="C17" s="93"/>
      <c r="D17" s="93"/>
      <c r="E17" s="62">
        <f>0.02</f>
        <v>0.02</v>
      </c>
      <c r="J17" s="1"/>
      <c r="K17" s="1"/>
    </row>
    <row r="18" spans="1:11" ht="24.75" customHeight="1" x14ac:dyDescent="0.2">
      <c r="A18" s="42" t="s">
        <v>52</v>
      </c>
      <c r="B18" s="89" t="s">
        <v>53</v>
      </c>
      <c r="C18" s="90"/>
      <c r="D18" s="91"/>
      <c r="E18" s="43">
        <f>E19</f>
        <v>800000</v>
      </c>
      <c r="J18" s="1"/>
      <c r="K18" s="1"/>
    </row>
    <row r="19" spans="1:11" ht="31.5" customHeight="1" x14ac:dyDescent="0.2">
      <c r="A19" s="44" t="s">
        <v>54</v>
      </c>
      <c r="B19" s="92" t="s">
        <v>55</v>
      </c>
      <c r="C19" s="92"/>
      <c r="D19" s="92"/>
      <c r="E19" s="45">
        <f>E20+E21</f>
        <v>800000</v>
      </c>
      <c r="J19" s="1"/>
      <c r="K19" s="1"/>
    </row>
    <row r="20" spans="1:11" ht="31.5" customHeight="1" x14ac:dyDescent="0.2">
      <c r="A20" s="44"/>
      <c r="B20" s="93" t="s">
        <v>113</v>
      </c>
      <c r="C20" s="93"/>
      <c r="D20" s="93"/>
      <c r="E20" s="46">
        <v>700000</v>
      </c>
      <c r="J20" s="1"/>
      <c r="K20" s="1"/>
    </row>
    <row r="21" spans="1:11" ht="40.5" customHeight="1" x14ac:dyDescent="0.2">
      <c r="A21" s="44"/>
      <c r="B21" s="93" t="s">
        <v>114</v>
      </c>
      <c r="C21" s="93"/>
      <c r="D21" s="93"/>
      <c r="E21" s="46">
        <v>100000</v>
      </c>
      <c r="J21" s="1"/>
      <c r="K21" s="1"/>
    </row>
    <row r="22" spans="1:11" ht="13.5" customHeight="1" x14ac:dyDescent="0.2">
      <c r="A22" s="94" t="s">
        <v>56</v>
      </c>
      <c r="B22" s="94"/>
      <c r="C22" s="94"/>
      <c r="D22" s="94"/>
      <c r="E22" s="47">
        <f>E15+E18</f>
        <v>1926500.02</v>
      </c>
      <c r="J22" s="1"/>
      <c r="K22" s="1"/>
    </row>
    <row r="23" spans="1:11" ht="13.5" customHeight="1" x14ac:dyDescent="0.2">
      <c r="A23" s="48"/>
      <c r="B23" s="48"/>
      <c r="C23" s="48"/>
      <c r="D23" s="48"/>
      <c r="E23" s="49"/>
      <c r="J23" s="1"/>
      <c r="K23" s="1"/>
    </row>
    <row r="24" spans="1:11" ht="51.75" customHeight="1" x14ac:dyDescent="0.25">
      <c r="A24" s="95" t="s">
        <v>68</v>
      </c>
      <c r="B24" s="95"/>
      <c r="C24" s="95"/>
      <c r="D24" s="95"/>
      <c r="E24" s="95"/>
      <c r="J24" s="1"/>
      <c r="K24" s="1"/>
    </row>
    <row r="25" spans="1:11" ht="21" customHeight="1" x14ac:dyDescent="0.2">
      <c r="A25" s="79" t="s">
        <v>5</v>
      </c>
      <c r="B25" s="79"/>
      <c r="C25" s="79"/>
      <c r="D25" s="79"/>
      <c r="E25" s="79"/>
      <c r="J25" s="3"/>
      <c r="K25" s="3"/>
    </row>
    <row r="26" spans="1:11" ht="69" customHeight="1" x14ac:dyDescent="0.2">
      <c r="A26" s="88" t="s">
        <v>89</v>
      </c>
      <c r="B26" s="88"/>
      <c r="C26" s="88"/>
      <c r="D26" s="88"/>
      <c r="E26" s="88"/>
      <c r="J26" s="3"/>
      <c r="K26" s="3"/>
    </row>
    <row r="27" spans="1:11" ht="27.75" customHeight="1" x14ac:dyDescent="0.2">
      <c r="A27" s="64"/>
      <c r="B27" s="64"/>
      <c r="C27" s="67"/>
      <c r="D27" s="64"/>
      <c r="E27" s="64"/>
      <c r="J27" s="3"/>
      <c r="K27" s="3"/>
    </row>
    <row r="28" spans="1:11" ht="29.85" customHeight="1" x14ac:dyDescent="0.2">
      <c r="A28" s="81" t="s">
        <v>6</v>
      </c>
      <c r="B28" s="81"/>
      <c r="C28" s="4" t="s">
        <v>7</v>
      </c>
      <c r="D28" s="65" t="s">
        <v>8</v>
      </c>
      <c r="E28" s="65" t="s">
        <v>9</v>
      </c>
      <c r="J28" s="3"/>
      <c r="K28" s="3"/>
    </row>
    <row r="29" spans="1:11" ht="18" customHeight="1" x14ac:dyDescent="0.2">
      <c r="A29" s="84" t="s">
        <v>17</v>
      </c>
      <c r="B29" s="85"/>
      <c r="C29" s="6" t="s">
        <v>106</v>
      </c>
      <c r="D29" s="33">
        <f>7142.85</f>
        <v>7142.85</v>
      </c>
      <c r="E29" s="82" t="s">
        <v>107</v>
      </c>
      <c r="J29" s="3"/>
      <c r="K29" s="3"/>
    </row>
    <row r="30" spans="1:11" ht="18" customHeight="1" x14ac:dyDescent="0.2">
      <c r="A30" s="101"/>
      <c r="B30" s="102"/>
      <c r="C30" s="6" t="s">
        <v>105</v>
      </c>
      <c r="D30" s="33">
        <f>-320000+320000</f>
        <v>0</v>
      </c>
      <c r="E30" s="110"/>
      <c r="J30" s="3"/>
      <c r="K30" s="3"/>
    </row>
    <row r="31" spans="1:11" ht="22.5" customHeight="1" x14ac:dyDescent="0.2">
      <c r="A31" s="101"/>
      <c r="B31" s="102"/>
      <c r="C31" s="6" t="s">
        <v>108</v>
      </c>
      <c r="D31" s="33">
        <f>92857.15</f>
        <v>92857.15</v>
      </c>
      <c r="E31" s="83"/>
      <c r="J31" s="3"/>
      <c r="K31" s="3"/>
    </row>
    <row r="32" spans="1:11" ht="22.5" customHeight="1" x14ac:dyDescent="0.2">
      <c r="A32" s="86"/>
      <c r="B32" s="87"/>
      <c r="C32" s="6" t="s">
        <v>112</v>
      </c>
      <c r="D32" s="33">
        <v>806500</v>
      </c>
      <c r="E32" s="31" t="s">
        <v>115</v>
      </c>
      <c r="J32" s="3"/>
      <c r="K32" s="3"/>
    </row>
    <row r="33" spans="1:11" ht="62.25" customHeight="1" x14ac:dyDescent="0.2">
      <c r="A33" s="84" t="s">
        <v>71</v>
      </c>
      <c r="B33" s="85"/>
      <c r="C33" s="6" t="s">
        <v>72</v>
      </c>
      <c r="D33" s="33">
        <f>-1</f>
        <v>-1</v>
      </c>
      <c r="E33" s="31" t="s">
        <v>80</v>
      </c>
      <c r="J33" s="3"/>
      <c r="K33" s="3"/>
    </row>
    <row r="34" spans="1:11" ht="24.75" hidden="1" customHeight="1" x14ac:dyDescent="0.2">
      <c r="A34" s="84" t="s">
        <v>10</v>
      </c>
      <c r="B34" s="85"/>
      <c r="C34" s="6" t="s">
        <v>28</v>
      </c>
      <c r="D34" s="7"/>
      <c r="E34" s="8" t="s">
        <v>73</v>
      </c>
      <c r="J34" s="3"/>
      <c r="K34" s="3"/>
    </row>
    <row r="35" spans="1:11" ht="16.5" customHeight="1" x14ac:dyDescent="0.2">
      <c r="A35" s="99" t="s">
        <v>24</v>
      </c>
      <c r="B35" s="100"/>
      <c r="C35" s="10" t="s">
        <v>74</v>
      </c>
      <c r="D35" s="11">
        <f>-320000</f>
        <v>-320000</v>
      </c>
      <c r="E35" s="107" t="s">
        <v>109</v>
      </c>
      <c r="J35" s="3"/>
      <c r="K35" s="3"/>
    </row>
    <row r="36" spans="1:11" ht="20.25" customHeight="1" x14ac:dyDescent="0.2">
      <c r="A36" s="101"/>
      <c r="B36" s="102"/>
      <c r="C36" s="10" t="s">
        <v>31</v>
      </c>
      <c r="D36" s="11">
        <f>320000+700000</f>
        <v>1020000</v>
      </c>
      <c r="E36" s="109"/>
      <c r="J36" s="3"/>
      <c r="K36" s="3"/>
    </row>
    <row r="37" spans="1:11" ht="31.5" customHeight="1" x14ac:dyDescent="0.2">
      <c r="A37" s="74" t="s">
        <v>11</v>
      </c>
      <c r="B37" s="75"/>
      <c r="C37" s="6" t="s">
        <v>32</v>
      </c>
      <c r="D37" s="33">
        <v>117940</v>
      </c>
      <c r="E37" s="69" t="s">
        <v>16</v>
      </c>
      <c r="J37" s="3"/>
      <c r="K37" s="3"/>
    </row>
    <row r="38" spans="1:11" ht="0.75" hidden="1" customHeight="1" x14ac:dyDescent="0.2">
      <c r="A38" s="70" t="s">
        <v>17</v>
      </c>
      <c r="B38" s="70"/>
      <c r="C38" s="10" t="s">
        <v>75</v>
      </c>
      <c r="D38" s="11"/>
      <c r="E38" s="57" t="s">
        <v>76</v>
      </c>
      <c r="J38" s="3"/>
      <c r="K38" s="3"/>
    </row>
    <row r="39" spans="1:11" ht="32.25" customHeight="1" x14ac:dyDescent="0.2">
      <c r="A39" s="74" t="s">
        <v>10</v>
      </c>
      <c r="B39" s="75"/>
      <c r="C39" s="13" t="s">
        <v>33</v>
      </c>
      <c r="D39" s="11">
        <f>1</f>
        <v>1</v>
      </c>
      <c r="E39" s="34" t="s">
        <v>77</v>
      </c>
      <c r="J39" s="3"/>
      <c r="K39" s="3"/>
    </row>
    <row r="40" spans="1:11" ht="32.25" customHeight="1" x14ac:dyDescent="0.2">
      <c r="A40" s="103" t="s">
        <v>71</v>
      </c>
      <c r="B40" s="104"/>
      <c r="C40" s="10" t="s">
        <v>78</v>
      </c>
      <c r="D40" s="11">
        <f>320000</f>
        <v>320000</v>
      </c>
      <c r="E40" s="68" t="s">
        <v>81</v>
      </c>
      <c r="J40" s="3"/>
      <c r="K40" s="3"/>
    </row>
    <row r="41" spans="1:11" ht="51" customHeight="1" x14ac:dyDescent="0.2">
      <c r="A41" s="105" t="s">
        <v>10</v>
      </c>
      <c r="B41" s="106"/>
      <c r="C41" s="13" t="s">
        <v>35</v>
      </c>
      <c r="D41" s="11">
        <f>3000</f>
        <v>3000</v>
      </c>
      <c r="E41" s="34" t="s">
        <v>79</v>
      </c>
      <c r="J41" s="3"/>
      <c r="K41" s="3"/>
    </row>
    <row r="42" spans="1:11" ht="51" hidden="1" customHeight="1" x14ac:dyDescent="0.2">
      <c r="A42" s="105" t="s">
        <v>82</v>
      </c>
      <c r="B42" s="106"/>
      <c r="C42" s="13" t="s">
        <v>63</v>
      </c>
      <c r="D42" s="11">
        <f>-0.02+0.02</f>
        <v>0</v>
      </c>
      <c r="E42" s="58"/>
      <c r="J42" s="3"/>
      <c r="K42" s="3"/>
    </row>
    <row r="43" spans="1:11" ht="2.25" hidden="1" customHeight="1" x14ac:dyDescent="0.2">
      <c r="A43" s="101" t="s">
        <v>82</v>
      </c>
      <c r="B43" s="102"/>
      <c r="C43" s="13" t="s">
        <v>92</v>
      </c>
      <c r="D43" s="11"/>
      <c r="E43" s="111" t="s">
        <v>94</v>
      </c>
      <c r="J43" s="3"/>
      <c r="K43" s="3"/>
    </row>
    <row r="44" spans="1:11" ht="25.5" customHeight="1" x14ac:dyDescent="0.2">
      <c r="A44" s="101"/>
      <c r="B44" s="102"/>
      <c r="C44" s="13" t="s">
        <v>93</v>
      </c>
      <c r="D44" s="11">
        <f>0.02</f>
        <v>0.02</v>
      </c>
      <c r="E44" s="108"/>
      <c r="J44" s="3"/>
      <c r="K44" s="3"/>
    </row>
    <row r="45" spans="1:11" ht="13.5" hidden="1" customHeight="1" x14ac:dyDescent="0.2">
      <c r="A45" s="101"/>
      <c r="B45" s="102"/>
      <c r="C45" s="13" t="s">
        <v>95</v>
      </c>
      <c r="D45" s="11"/>
      <c r="E45" s="107" t="s">
        <v>103</v>
      </c>
      <c r="J45" s="3"/>
      <c r="K45" s="3"/>
    </row>
    <row r="46" spans="1:11" ht="15.75" hidden="1" customHeight="1" x14ac:dyDescent="0.2">
      <c r="A46" s="101"/>
      <c r="B46" s="102"/>
      <c r="C46" s="13" t="s">
        <v>96</v>
      </c>
      <c r="D46" s="11"/>
      <c r="E46" s="108"/>
      <c r="J46" s="3"/>
      <c r="K46" s="3"/>
    </row>
    <row r="47" spans="1:11" ht="39" customHeight="1" x14ac:dyDescent="0.2">
      <c r="A47" s="101"/>
      <c r="B47" s="102"/>
      <c r="C47" s="13" t="s">
        <v>37</v>
      </c>
      <c r="D47" s="11">
        <f>-317940-3000</f>
        <v>-320940</v>
      </c>
      <c r="E47" s="34" t="s">
        <v>116</v>
      </c>
      <c r="J47" s="3"/>
      <c r="K47" s="3"/>
    </row>
    <row r="48" spans="1:11" ht="41.25" customHeight="1" x14ac:dyDescent="0.2">
      <c r="A48" s="86"/>
      <c r="B48" s="87"/>
      <c r="C48" s="13" t="s">
        <v>104</v>
      </c>
      <c r="D48" s="11">
        <f>200000</f>
        <v>200000</v>
      </c>
      <c r="E48" s="34" t="s">
        <v>117</v>
      </c>
      <c r="J48" s="3"/>
      <c r="K48" s="3"/>
    </row>
    <row r="49" spans="1:11" ht="17.100000000000001" customHeight="1" x14ac:dyDescent="0.2">
      <c r="A49" s="14"/>
      <c r="B49" s="15"/>
      <c r="C49" s="16"/>
      <c r="D49" s="17">
        <f>SUM(D29:D48)</f>
        <v>1926500.02</v>
      </c>
      <c r="E49" s="57"/>
      <c r="J49" s="3"/>
      <c r="K49" s="19"/>
    </row>
    <row r="50" spans="1:11" ht="7.5" customHeight="1" x14ac:dyDescent="0.2">
      <c r="A50" s="20"/>
      <c r="B50" s="20"/>
      <c r="C50" s="21"/>
      <c r="D50" s="21"/>
      <c r="E50" s="21"/>
      <c r="J50" s="3"/>
      <c r="K50" s="19"/>
    </row>
    <row r="51" spans="1:11" ht="16.350000000000001" customHeight="1" x14ac:dyDescent="0.25">
      <c r="A51" s="22" t="s">
        <v>42</v>
      </c>
      <c r="B51" s="22"/>
      <c r="C51" s="22"/>
      <c r="D51" s="22"/>
      <c r="E51" s="22"/>
      <c r="J51" s="3"/>
      <c r="K51" s="3"/>
    </row>
    <row r="52" spans="1:11" ht="16.350000000000001" customHeight="1" x14ac:dyDescent="0.2">
      <c r="A52" s="71" t="s">
        <v>43</v>
      </c>
      <c r="B52" s="72" t="s">
        <v>12</v>
      </c>
      <c r="C52" s="72"/>
      <c r="D52" s="23" t="s">
        <v>5</v>
      </c>
      <c r="E52" s="66" t="s">
        <v>13</v>
      </c>
      <c r="J52" s="3"/>
      <c r="K52" s="3"/>
    </row>
    <row r="53" spans="1:11" ht="16.350000000000001" customHeight="1" x14ac:dyDescent="0.2">
      <c r="A53" s="71"/>
      <c r="B53" s="73">
        <f>40057285.96+419945+346000+12886.32+1926500.02</f>
        <v>42762617.300000004</v>
      </c>
      <c r="C53" s="73"/>
      <c r="D53" s="25">
        <f>40057285.96+2745412.41+765945-291958.26+304844.58+800000+1126500.02</f>
        <v>45508029.710000008</v>
      </c>
      <c r="E53" s="26">
        <f>D53-B53</f>
        <v>2745412.4100000039</v>
      </c>
      <c r="F53" s="32">
        <f>G53-E53</f>
        <v>-3.7252902984619141E-9</v>
      </c>
      <c r="G53" s="32">
        <v>2745412.41</v>
      </c>
      <c r="J53" s="3"/>
      <c r="K53" s="3"/>
    </row>
    <row r="54" spans="1:11" ht="12.75" customHeight="1" x14ac:dyDescent="0.2"/>
    <row r="55" spans="1:11" ht="22.5" customHeight="1" x14ac:dyDescent="0.25">
      <c r="A55" s="28" t="s">
        <v>14</v>
      </c>
      <c r="B55" s="28"/>
      <c r="C55" s="28"/>
      <c r="D55" s="29" t="s">
        <v>20</v>
      </c>
    </row>
    <row r="56" spans="1:11" ht="19.5" customHeight="1" x14ac:dyDescent="0.2">
      <c r="A56" s="30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  <row r="119" ht="19.5" customHeight="1" x14ac:dyDescent="0.2"/>
    <row r="120" ht="19.5" customHeight="1" x14ac:dyDescent="0.2"/>
    <row r="121" ht="19.5" customHeight="1" x14ac:dyDescent="0.2"/>
    <row r="122" ht="19.5" customHeight="1" x14ac:dyDescent="0.2"/>
    <row r="123" ht="19.5" customHeight="1" x14ac:dyDescent="0.2"/>
    <row r="124" ht="19.5" customHeight="1" x14ac:dyDescent="0.2"/>
    <row r="125" ht="19.5" customHeight="1" x14ac:dyDescent="0.2"/>
    <row r="126" ht="19.5" customHeight="1" x14ac:dyDescent="0.2"/>
    <row r="127" ht="19.5" customHeight="1" x14ac:dyDescent="0.2"/>
    <row r="128" ht="19.5" customHeight="1" x14ac:dyDescent="0.2"/>
    <row r="129" ht="19.5" customHeight="1" x14ac:dyDescent="0.2"/>
    <row r="130" ht="19.5" customHeight="1" x14ac:dyDescent="0.2"/>
    <row r="131" ht="19.5" customHeight="1" x14ac:dyDescent="0.2"/>
    <row r="132" ht="19.5" customHeight="1" x14ac:dyDescent="0.2"/>
    <row r="133" ht="19.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244" ht="19.5" customHeight="1" x14ac:dyDescent="0.2"/>
    <row r="245" ht="19.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  <row r="65540" ht="12.75" customHeight="1" x14ac:dyDescent="0.2"/>
    <row r="65541" ht="12.75" customHeight="1" x14ac:dyDescent="0.2"/>
  </sheetData>
  <sheetProtection selectLockedCells="1" selectUnlockedCells="1"/>
  <mergeCells count="42">
    <mergeCell ref="A52:A53"/>
    <mergeCell ref="B52:C52"/>
    <mergeCell ref="B53:C53"/>
    <mergeCell ref="A39:B39"/>
    <mergeCell ref="A40:B40"/>
    <mergeCell ref="A41:B41"/>
    <mergeCell ref="A43:B48"/>
    <mergeCell ref="E43:E44"/>
    <mergeCell ref="E45:E46"/>
    <mergeCell ref="A42:B42"/>
    <mergeCell ref="B16:D16"/>
    <mergeCell ref="B17:D17"/>
    <mergeCell ref="B18:D18"/>
    <mergeCell ref="B19:D19"/>
    <mergeCell ref="A38:B38"/>
    <mergeCell ref="A37:B37"/>
    <mergeCell ref="B21:D21"/>
    <mergeCell ref="A22:D22"/>
    <mergeCell ref="A24:E24"/>
    <mergeCell ref="A25:E25"/>
    <mergeCell ref="A26:E26"/>
    <mergeCell ref="A28:B28"/>
    <mergeCell ref="A33:B33"/>
    <mergeCell ref="A34:B34"/>
    <mergeCell ref="A35:B36"/>
    <mergeCell ref="E35:E36"/>
    <mergeCell ref="A6:E6"/>
    <mergeCell ref="A29:B32"/>
    <mergeCell ref="E29:E31"/>
    <mergeCell ref="B20:D20"/>
    <mergeCell ref="A7:E7"/>
    <mergeCell ref="A8:E8"/>
    <mergeCell ref="A9:E9"/>
    <mergeCell ref="A10:E10"/>
    <mergeCell ref="A12:E12"/>
    <mergeCell ref="A13:E13"/>
    <mergeCell ref="B15:D15"/>
    <mergeCell ref="A1:E1"/>
    <mergeCell ref="A2:E2"/>
    <mergeCell ref="A3:E3"/>
    <mergeCell ref="A4:E4"/>
    <mergeCell ref="A5:E5"/>
  </mergeCells>
  <pageMargins left="0.78740157480314965" right="0.43307086614173229" top="0.78740157480314965" bottom="0.78740157480314965" header="0.51181102362204722" footer="0.51181102362204722"/>
  <pageSetup paperSize="9" scale="89" firstPageNumber="0" fitToHeight="2" orientation="portrait" r:id="rId1"/>
  <headerFooter alignWithMargins="0"/>
  <rowBreaks count="1" manualBreakCount="1">
    <brk id="2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01.24</vt:lpstr>
      <vt:lpstr>02.24</vt:lpstr>
      <vt:lpstr>04.24</vt:lpstr>
      <vt:lpstr>06.24</vt:lpstr>
      <vt:lpstr>'01.24'!Область_печати</vt:lpstr>
      <vt:lpstr>'02.24'!Область_печати</vt:lpstr>
      <vt:lpstr>'04.24'!Область_печати</vt:lpstr>
      <vt:lpstr>'06.24'!Область_печати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MolchanovaIS</cp:lastModifiedBy>
  <cp:lastPrinted>2024-06-07T06:47:17Z</cp:lastPrinted>
  <dcterms:created xsi:type="dcterms:W3CDTF">2022-01-27T10:02:56Z</dcterms:created>
  <dcterms:modified xsi:type="dcterms:W3CDTF">2024-06-07T06:47:49Z</dcterms:modified>
</cp:coreProperties>
</file>