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2\решение № от .2022г\"/>
    </mc:Choice>
  </mc:AlternateContent>
  <bookViews>
    <workbookView xWindow="0" yWindow="0" windowWidth="28800" windowHeight="11835" activeTab="2"/>
  </bookViews>
  <sheets>
    <sheet name="01.2022 " sheetId="1" r:id="rId1"/>
    <sheet name="03.2022" sheetId="2" r:id="rId2"/>
    <sheet name="11.2022" sheetId="3" r:id="rId3"/>
  </sheets>
  <definedNames>
    <definedName name="_xlnm.Print_Area" localSheetId="0">'01.2022 '!$A$1:$E$45</definedName>
    <definedName name="_xlnm.Print_Area" localSheetId="1">'03.2022'!$A$1:$E$53</definedName>
    <definedName name="_xlnm.Print_Area" localSheetId="2">'11.2022'!$A$1:$E$83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3" l="1"/>
  <c r="D74" i="3"/>
  <c r="D71" i="3"/>
  <c r="D48" i="3" l="1"/>
  <c r="D49" i="3"/>
  <c r="D46" i="3"/>
  <c r="D80" i="3"/>
  <c r="B80" i="3"/>
  <c r="E35" i="3"/>
  <c r="D45" i="3"/>
  <c r="D65" i="3"/>
  <c r="E37" i="3"/>
  <c r="E19" i="3"/>
  <c r="E25" i="3"/>
  <c r="E26" i="3"/>
  <c r="D63" i="3"/>
  <c r="D57" i="3"/>
  <c r="D47" i="3"/>
  <c r="E30" i="3"/>
  <c r="D62" i="3" l="1"/>
  <c r="D58" i="3"/>
  <c r="D69" i="3"/>
  <c r="D67" i="3"/>
  <c r="D51" i="3"/>
  <c r="D50" i="3"/>
  <c r="E80" i="3" l="1"/>
  <c r="F80" i="3" s="1"/>
  <c r="D70" i="3" l="1"/>
  <c r="D53" i="3" l="1"/>
  <c r="D59" i="3" l="1"/>
  <c r="E51" i="2" l="1"/>
  <c r="D76" i="3" l="1"/>
  <c r="E31" i="3" l="1"/>
  <c r="E29" i="3" s="1"/>
  <c r="E27" i="3" s="1"/>
  <c r="E39" i="3" s="1"/>
  <c r="D40" i="2" l="1"/>
  <c r="D32" i="2"/>
  <c r="D39" i="2" l="1"/>
  <c r="F51" i="2" l="1"/>
  <c r="D31" i="2"/>
  <c r="D30" i="2"/>
  <c r="D51" i="2"/>
  <c r="D43" i="2"/>
  <c r="D36" i="2"/>
  <c r="D42" i="2"/>
  <c r="D41" i="2"/>
  <c r="D38" i="2"/>
  <c r="D45" i="2" l="1"/>
  <c r="D44" i="2"/>
  <c r="D33" i="2"/>
  <c r="D46" i="2"/>
  <c r="D37" i="2"/>
  <c r="B51" i="2"/>
  <c r="D47" i="2" l="1"/>
  <c r="E20" i="2"/>
  <c r="E19" i="2" s="1"/>
  <c r="E22" i="2" s="1"/>
  <c r="D43" i="1" l="1"/>
  <c r="E43" i="1" s="1"/>
  <c r="B43" i="1"/>
  <c r="D38" i="1"/>
  <c r="D37" i="1"/>
  <c r="D36" i="1"/>
  <c r="D30" i="1"/>
  <c r="D39" i="1" s="1"/>
</calcChain>
</file>

<file path=xl/sharedStrings.xml><?xml version="1.0" encoding="utf-8"?>
<sst xmlns="http://schemas.openxmlformats.org/spreadsheetml/2006/main" count="278" uniqueCount="175">
  <si>
    <t>ПОЯСНИТЕЛЬНАЯ ЗАПИСКА</t>
  </si>
  <si>
    <t>Финансово-экономического отдела администрации г.п.Коммунистический</t>
  </si>
  <si>
    <t>к проекту Решения Совета депутатов «О внесении изменений и дополнений в Решение Совета депутатов от 28.12.2021г № 120 «О бюджете городского поселения Коммунистический на 2022 год и на плановый период 2023 и 2024 годов»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</si>
  <si>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</si>
  <si>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</si>
  <si>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</si>
  <si>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28.12.2021г  № 120«О бюджете городского поселения Коммунистический на 2022 год и на плановый период 2023 и 2024 годов» находится в пределах компетенции представительного органа муниципального образования г.п. Коммунистический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</si>
  <si>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28.12.2021г № 120 «О бюджете городского поселения Коммунистический на 2022 год и на плановый период 2023 и 2024 годов» содержит все необходимые характеристики и параметры, предусмотренные Бюджетным кодексом РФ</t>
  </si>
  <si>
    <t>С учетом изложенного, предложенный проект не содержит предпосылок и условий для коррупционных действий и решений</t>
  </si>
  <si>
    <t>ФЭО Администрации предлагает внести следующие  изменения  в решение Совета депутатов г.п.Коммунистический от от 28.12.2021г №120 «О бюджете городского поселения Коммунистический на 2022 год и на плановый период 2023 и 2024 годов»:</t>
  </si>
  <si>
    <t>1. В приложение 1 "Нормативы распределения доходов в бюджет городского поселения Коммунистический на 2022 год и на плановый период 2023 и 2024 годов" добавить: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</si>
  <si>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</si>
  <si>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нарушения законов и иных нормативных правовых актов субъектов Российской Федерации</t>
  </si>
  <si>
    <t>Приложение  1 к Решению Совета депутатов от 28.12.2019г. №120 «О бюджете городского поселения Коммунистический на  2022 год и на плановый период 2023 и 2024 годов» изложить в новой редакции согласно приложению  1  к настоящему решению.</t>
  </si>
  <si>
    <t xml:space="preserve">     2.  В приложение 3 «Перечень главных администраторов доходов бюджета городского поселения Коммунистический, поступающих в бюджет городского поселения Коммунистический, администрирование которых осуществляют территориальные органы исполнительной власти Российской Федерации» добавить:</t>
  </si>
  <si>
    <t>580</t>
  </si>
  <si>
    <t>Департамент внутренней политики Ханты-Мансийского автономного округа - Югры</t>
  </si>
  <si>
    <t>580 1 16 02010 02 0000 140</t>
  </si>
  <si>
    <t>Приложение  3 к Решению Совета депутатов от 28.12.2019г. №120 «О бюджете городского поселения Коммунистический на  2022 год и на плановый период 2023 и 2024 годов» изложить в новой редакции согласно приложению  2  к настоящему решению.</t>
  </si>
  <si>
    <t>3. Приложение  5 к Решению Совета депутатов от 28.12.2021 г. № 120 «О бюджете городского поселения Коммунистический на  2022 год и на плановый период 2023 и 2024 годов» изложить в новой редакции согласно приложению  3  к настоящему решению.</t>
  </si>
  <si>
    <t>Расходы</t>
  </si>
  <si>
    <t xml:space="preserve"> 1. Переходящий статок средств в сумме 1 546 442 руб.23 копейки распределить   в расходной части бюджета, приложения 7, 9, 11, 13, 15,17  к Решению Совета депутатов от 28.12.2021г. № 120 «О бюджете городского поселения Коммунистический на  2022 год и на плановый период 2023 и 2024 годов» изложить в новой редакции согласно приложениям  4,5,6,7,8,9  к настоящему решению, а именно: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</si>
  <si>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</si>
  <si>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</si>
  <si>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</si>
  <si>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</si>
  <si>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«Обеспечение деятельности органов местного самоуправления городского поселения Коммунистический</t>
  </si>
  <si>
    <t>0104 01 0 01 02040 120</t>
  </si>
  <si>
    <t>на заработную плату и начисления на зар.плату</t>
  </si>
  <si>
    <t>Муниципальная программа "Повышение эффективности  управления  муниципальными финансами  городского поселения  Коммунистический"</t>
  </si>
  <si>
    <t>0113 04 0 02 99990 240</t>
  </si>
  <si>
    <t>на передачу полномочий по тех.облсуживаню электросетей</t>
  </si>
  <si>
    <t>Муниципальная программа "Управление муниципальным имуществом городского поселения Коммунистический "</t>
  </si>
  <si>
    <t>0113 07 0 01 99990 240</t>
  </si>
  <si>
    <t>уточнение остатков на ремонт автомашины, кабинетов</t>
  </si>
  <si>
    <t>Муниципальная программа «Развитие культуры городского поселения Коммунистический »</t>
  </si>
  <si>
    <t>0401 11 0 01 85060 612</t>
  </si>
  <si>
    <t>Непрограммные расходы</t>
  </si>
  <si>
    <t>0113 40 2 00 99990 830</t>
  </si>
  <si>
    <t>передвинуты лимиты на оплату иполнит.листа исполнительного производства , штрафа ГБДД</t>
  </si>
  <si>
    <t>0113 40 2 00 99990 850</t>
  </si>
  <si>
    <t>Муниципальная программа "Формирование современной городской среды городского поселения Коммунистический"</t>
  </si>
  <si>
    <t>0405 09 0 01 99990 240</t>
  </si>
  <si>
    <t>на услуги по отлову животных без владельцев и их транспортировке</t>
  </si>
  <si>
    <t>Муниципальная программа «Развитие транспортной системы городского поселения Коммунистический »</t>
  </si>
  <si>
    <t>0409 08 0 01 99990 240</t>
  </si>
  <si>
    <t>уточнение остатков на содержание дорог</t>
  </si>
  <si>
    <t>0501 07 0 01 99990 240</t>
  </si>
  <si>
    <t>уточнение остатков на кап.ремонт жилья</t>
  </si>
  <si>
    <t>0503 07 0 01 99990 240</t>
  </si>
  <si>
    <t>уточнение остатков на тех.облсуживание электросетей</t>
  </si>
  <si>
    <t>0503 08 0 02 99990 240</t>
  </si>
  <si>
    <t>уточнение остатков на аренду опор воздушных линий электропередач, комунальные услуги(улич.освещение)</t>
  </si>
  <si>
    <t>Общий объем на 2021 год  составит:</t>
  </si>
  <si>
    <t>2021 год</t>
  </si>
  <si>
    <t>Доходы</t>
  </si>
  <si>
    <t>Дефицит</t>
  </si>
  <si>
    <t>Гл.спец. по ФЭР</t>
  </si>
  <si>
    <t>Н.В. Зинковская</t>
  </si>
  <si>
    <t xml:space="preserve">                   - приложение  2 "Перечень главных администраторов доходов бюджета городского поселения Коммунистический"</t>
  </si>
  <si>
    <t xml:space="preserve">                    -приложение 3 «Перечень главных администраторов доходов бюджета городского поселения Коммунистический, поступающих в бюджет городского поселения Коммунистический, администрирование которых осуществляют территориальные органы исполнительной власти Российской Федерации»</t>
  </si>
  <si>
    <t xml:space="preserve">                   - приложение 4 "Перечень главных администраторов источников финансирования дефицита бюджета городского поселения Коммунистический"</t>
  </si>
  <si>
    <t>рублей</t>
  </si>
  <si>
    <t xml:space="preserve">     1.  В приложении 5 «Доходы бюджета городского поселения Коммунистический на 2022 год» увеличить плановые назначения, в том числе: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</si>
  <si>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</si>
  <si>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</si>
  <si>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Итого</t>
  </si>
  <si>
    <t>Уведомление ФЭУ администрации Советского района № 0106, 0107 от 24.01.2022г-Реализация наказов избирателей депутатам Думы Ханты-Мансийского автономного округа-Югры</t>
  </si>
  <si>
    <t>0113 04 0 02 99990 540</t>
  </si>
  <si>
    <t>на передачу полномочий по соглашению</t>
  </si>
  <si>
    <t>Общий объем на 2022 год  составит:</t>
  </si>
  <si>
    <t>Начальник ФЭО</t>
  </si>
  <si>
    <t>И.С.Молчанова</t>
  </si>
  <si>
    <t>0801 11 0 01 00590 610</t>
  </si>
  <si>
    <t>0113 10 0 01 99990 240</t>
  </si>
  <si>
    <t>передвинуты лимиты по приобр.матер.запасов</t>
  </si>
  <si>
    <t>0503 090 01 99990 610</t>
  </si>
  <si>
    <t>0801 11 0 01 85160 610</t>
  </si>
  <si>
    <t>1101 12 0 01 85160 610</t>
  </si>
  <si>
    <t>Уведомление ФЭУ администрации Советского района № 0183 от 18.02.2022г-Решение Думы Советского района  № 48  от 17.02.2022</t>
  </si>
  <si>
    <t>0410 01 0 02 99990 240</t>
  </si>
  <si>
    <t>0503 090 01 99990 240</t>
  </si>
  <si>
    <t>переданы лимиты на вывоз снега</t>
  </si>
  <si>
    <t>передвинуты лимиты на благоустройство</t>
  </si>
  <si>
    <t>передвинуты лимиты на инициативные проекты</t>
  </si>
  <si>
    <t>передвинуты лимиты на вывоз снега, снос жилья</t>
  </si>
  <si>
    <t>передвинуты лимиты на оплату исполнительного производства, штрафа ГБДД</t>
  </si>
  <si>
    <t>передвинуты лимиты по услугам связи</t>
  </si>
  <si>
    <t>передвинуты лимиты по уличному освещению</t>
  </si>
  <si>
    <t>переданы лимиты по наказам избирателям</t>
  </si>
  <si>
    <t>2022 год</t>
  </si>
  <si>
    <t>3. Приложение  5 к Решению Совета депутатов от 28.12.2021 г. № 120 «О бюджете городского поселения Коммунистический на  2022 год и на плановый период 2023 и 2024 годов» изложить в новой редакции согласно приложению  1  к настоящему решению.</t>
  </si>
  <si>
    <t xml:space="preserve"> 1. Доходы в сумме  791 590,00 рублей распределить   в расходной части бюджета, приложения 7, 9, 11, 13, 15,17  к Решению Совета депутатов от 28.12.2021г. № 120 «О бюджете городского поселения Коммунистический на  2022 год и на плановый период 2023 и 2024 годов» изложить в новой редакции согласно приложениям  2,3,4,5,6,7  к настоящему решению, а именно:</t>
  </si>
  <si>
    <t>МП "Повышение эффективности  управления  муниципальными финансами  городского поселения  Коммунистический"</t>
  </si>
  <si>
    <t>МП "Управление муниципальным имуществом городского поселения Коммунистический "</t>
  </si>
  <si>
    <t>МП "Энергосберажение и повышение энергетической эффективности городского поселения Коммунистический "</t>
  </si>
  <si>
    <t>МП «Развитие транспортной системы городского поселения Коммунистический »</t>
  </si>
  <si>
    <t>МП «Обеспечение деятельности органов местного самоуправления городского поселения Коммунистический»</t>
  </si>
  <si>
    <t>МП "Формирование современной городской среды городское поселение Коммунистический"</t>
  </si>
  <si>
    <t>МП «Развитие культуры городского поселения Коммунистический »</t>
  </si>
  <si>
    <t>МП «Развитие физической культуры и спорта городского поселения Коммунистический »</t>
  </si>
  <si>
    <t>передвинуты лимиты на стройматериалы, з/части</t>
  </si>
  <si>
    <t>передвинуты лимиты на з/части</t>
  </si>
  <si>
    <t xml:space="preserve">     1. В соответствии с п.3, 3.1, 3.2 ст 160.1 БК перечень главных администраторов доходов местного бюджета, источников финансирования дефицита бюджета утверждается местной администрацией необходимо исключить из решения статью 3 и следующие  приложения:                                                            </t>
  </si>
  <si>
    <t>0401 11 0 01 85060 610</t>
  </si>
  <si>
    <t>Уведомление ФЭУ администрации Советского района № 0333 от 26.04.2022г-Реализация наказов избирателей депутатам Думы Ханты-Мансийского автономного округа-Югры</t>
  </si>
  <si>
    <t>1 17 15030 13 0000 150</t>
  </si>
  <si>
    <t xml:space="preserve">     2.  В приложении 5 «Доходы бюджета городского поселения Коммунистический на 2022 год» увеличить плановые назначения, в том числе:</t>
  </si>
  <si>
    <t>Уведомление ФЭУ администрации Советского района № 0378 от 17.05.2022г - Реализация  инициативных проектов</t>
  </si>
  <si>
    <t>Инициативные платежи, зачисляемые в бюджеты городских поселений</t>
  </si>
  <si>
    <t>0503 090 01 82751 240</t>
  </si>
  <si>
    <t>0503 090 01 S2751 240</t>
  </si>
  <si>
    <t>0503 090 01 82752 240</t>
  </si>
  <si>
    <t>0503 090 01 S2752 240</t>
  </si>
  <si>
    <t>Уведомление ФЭУ администрации Советского района № 0404 от 25.05.2022г-социально-значимые расходы</t>
  </si>
  <si>
    <t>1 13  02995 13 0000 130</t>
  </si>
  <si>
    <t>Прочие доходы от компенсации затрат бюджетов городских поселений</t>
  </si>
  <si>
    <t>1 17 15030 13 2751 150</t>
  </si>
  <si>
    <t>1 17 15030 13 2752 150</t>
  </si>
  <si>
    <t>Инициативные платежи, зачисляемые в бюджеты городских поселений (проект "Праздник для всех")</t>
  </si>
  <si>
    <t>Инициативные платежи, зачисляемые в бюджеты городских поселений (проект "Новогоднее настроение")</t>
  </si>
  <si>
    <t>Уведомление ФЭУ администрации Советского района № 0512 от 30.06.2022г-дорожный фонд</t>
  </si>
  <si>
    <t>1101 12 0 01 00590 610</t>
  </si>
  <si>
    <t>0203 01 0 01 51180 120</t>
  </si>
  <si>
    <t>получены лимиты по ВУСу</t>
  </si>
  <si>
    <t>2 02 35118 13 0000 150</t>
  </si>
  <si>
    <t>1 05  03010 01 0000 110</t>
  </si>
  <si>
    <t xml:space="preserve">Единый сельскохозяйственный налог </t>
  </si>
  <si>
    <t>Уведомление ФЭУ администрации Советского района № 0592 от 29.07.2022г -  субвенции  на осуществление первичного воинского учета</t>
  </si>
  <si>
    <t>2 07 05999030 13 0000 180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</si>
  <si>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</si>
  <si>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1101 12 0 01 20630 610</t>
  </si>
  <si>
    <t>Уведомление ФЭУ администрации Советского района № 0704 от 12.09.2022г-премия управленчиской команде</t>
  </si>
  <si>
    <t>0102 01 0 01 02030 120</t>
  </si>
  <si>
    <t>0203 01 0 01 02040 120</t>
  </si>
  <si>
    <t>передвинуты лимиты с ОСАГО</t>
  </si>
  <si>
    <t>0113 07 0 01 99990 850</t>
  </si>
  <si>
    <t>0401 11 0 01 99990 610</t>
  </si>
  <si>
    <t>Уведомление ФЭУ администрации Советского района № 0256 от 25.03.2022г, № 0349 от 29.04.2022, №0430 от 27.05.2022, №0505 от 27.06.2022, №0670 от 30.08.2022, №0713 от 12.09.2022, №0751 от 27.09.2022, №0839 от 28.10.2022, №0850 от 31.10.2022    -Реализация мероприятий по содействию трудоустройству граждан</t>
  </si>
  <si>
    <t>0104 01 0 01 02040 240</t>
  </si>
  <si>
    <t>получены, передвинуты лимиты на инициативные проекты</t>
  </si>
  <si>
    <t>1 06 01030 13 0000 110</t>
  </si>
  <si>
    <t>Налог на имущество физических лиц, взимаемый по ставкам, применяемым к объектам налогообложения, расположенных в границах городского поселения</t>
  </si>
  <si>
    <t>1 06 06033 13 0000 110</t>
  </si>
  <si>
    <t>1 06 06043 13 0000 110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</si>
  <si>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</si>
  <si>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 городских  поселений</t>
  </si>
  <si>
    <t>НАЛОГОВЫЕ И НЕНАЛОГОВЫЕ ДОХОДЫ</t>
  </si>
  <si>
    <t>1 00 00000 00 0000 000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</si>
  <si>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</si>
  <si>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</si>
  <si>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2 07 00000 00 0000 000</t>
  </si>
  <si>
    <t>Прочие безвозмездные поступления</t>
  </si>
  <si>
    <t>Уведомление ФЭУ администрации Советского района № 0864 от 01.11.2022, № 0875 от 01.11.2022 на обеспечение социально - значимых расходов</t>
  </si>
  <si>
    <t>0314 03 0 01 99990 240</t>
  </si>
  <si>
    <t>получены, передвинуты лимиты по центру занятости</t>
  </si>
  <si>
    <t>МП «Безопасномть жизнедеятельности городского поселения Коммунистический"</t>
  </si>
  <si>
    <t>МП «Обеспечение деятельности органов местного самоуправления городского поселения Коммунистический</t>
  </si>
  <si>
    <t>МП«Обеспечение деятельности органов местного самоуправления городского поселения Коммунистический</t>
  </si>
  <si>
    <t>получены лимиты на заработную плату и начисления на зар.плату</t>
  </si>
  <si>
    <t>передвинуты лимиты передача полномочий по соглашению</t>
  </si>
  <si>
    <t>приобретение матер.запасов</t>
  </si>
  <si>
    <t xml:space="preserve">на оплату исполнительного производства, штрафа </t>
  </si>
  <si>
    <t xml:space="preserve"> на стройматериалы, з/части</t>
  </si>
  <si>
    <t>с кадастровых работ</t>
  </si>
  <si>
    <t>на програмное обеспечение</t>
  </si>
  <si>
    <t>на инициативные проекты</t>
  </si>
  <si>
    <t>на материальные запасы</t>
  </si>
  <si>
    <t>на благоустройство территории</t>
  </si>
  <si>
    <t>получены лимиты по наказам избирателям</t>
  </si>
  <si>
    <t xml:space="preserve"> 1. Доходы в сумме  3 535 019,90 рублей распределить   в расходной части бюджета, приложения 7, 9, 11, 13, 15,17  к Решению Совета депутатов от 28.12.2021г. № 120 «О бюджете городского поселения Коммунистический на  2022 год и на плановый период 2023 и 2024 годов» изложить в новой редакции согласно приложениям  2,3,4,5,6,7  к настоящему решению, а именно:</t>
  </si>
  <si>
    <t>МП «Развитие культуры городского поселения Коммунистический»</t>
  </si>
  <si>
    <t>на соц.-значимые расходы</t>
  </si>
  <si>
    <t>роспись по 7.11</t>
  </si>
  <si>
    <t>0801 11 0 01 20630 610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</si>
</sst>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64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vertical="top"/>
    </xf>
    <xf numFmtId="49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16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center" vertical="top"/>
    </xf>
    <xf numFmtId="4" fontId="1" fillId="0" borderId="16" xfId="0" applyNumberFormat="1" applyFont="1" applyFill="1" applyBorder="1" applyAlignment="1" applyProtection="1">
      <alignment horizontal="center" vertical="top"/>
    </xf>
    <xf numFmtId="4" fontId="1" fillId="0" borderId="18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center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4" fontId="6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wrapText="1"/>
    </xf>
    <xf numFmtId="4" fontId="6" fillId="0" borderId="0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23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top"/>
    </xf>
    <xf numFmtId="4" fontId="0" fillId="0" borderId="0" xfId="0" applyNumberFormat="1">
      <alignment vertical="top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top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9" fontId="3" fillId="0" borderId="11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vertical="center" wrapText="1"/>
    </xf>
    <xf numFmtId="4" fontId="5" fillId="0" borderId="14" xfId="0" applyNumberFormat="1" applyFont="1" applyFill="1" applyBorder="1" applyAlignment="1" applyProtection="1">
      <alignment vertical="center" wrapText="1"/>
    </xf>
    <xf numFmtId="4" fontId="5" fillId="0" borderId="30" xfId="0" applyNumberFormat="1" applyFont="1" applyFill="1" applyBorder="1" applyAlignment="1" applyProtection="1">
      <alignment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4" fontId="5" fillId="0" borderId="28" xfId="0" applyNumberFormat="1" applyFont="1" applyFill="1" applyBorder="1" applyAlignment="1" applyProtection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/>
    </xf>
    <xf numFmtId="4" fontId="15" fillId="0" borderId="19" xfId="0" applyNumberFormat="1" applyFont="1" applyBorder="1" applyAlignment="1">
      <alignment horizontal="center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0" fontId="2" fillId="0" borderId="21" xfId="0" applyNumberFormat="1" applyFont="1" applyFill="1" applyBorder="1" applyAlignment="1" applyProtection="1">
      <alignment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0" fontId="2" fillId="0" borderId="28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14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25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1" fillId="0" borderId="5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" fillId="0" borderId="3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1"/>
  <sheetViews>
    <sheetView topLeftCell="A17" workbookViewId="0">
      <selection activeCell="D30" sqref="D3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22.85546875" customWidth="1"/>
    <col min="8" max="8" width="13.85546875" customWidth="1"/>
    <col min="9" max="9" width="27" customWidth="1"/>
    <col min="10" max="10" width="14.42578125" style="41" customWidth="1"/>
    <col min="11" max="11" width="10.7109375" customWidth="1"/>
  </cols>
  <sheetData>
    <row r="1" spans="1:11" ht="12.75" customHeight="1" x14ac:dyDescent="0.2">
      <c r="A1" s="120" t="s">
        <v>0</v>
      </c>
      <c r="B1" s="120"/>
      <c r="C1" s="120"/>
      <c r="D1" s="120"/>
      <c r="E1" s="120"/>
      <c r="J1" s="1"/>
      <c r="K1" s="1"/>
    </row>
    <row r="2" spans="1:11" ht="26.25" customHeight="1" x14ac:dyDescent="0.2">
      <c r="A2" s="120" t="s">
        <v>1</v>
      </c>
      <c r="B2" s="120"/>
      <c r="C2" s="120"/>
      <c r="D2" s="120"/>
      <c r="E2" s="120"/>
      <c r="J2" s="1"/>
      <c r="K2" s="1"/>
    </row>
    <row r="3" spans="1:11" ht="50.25" customHeight="1" x14ac:dyDescent="0.2">
      <c r="A3" s="121" t="s">
        <v>2</v>
      </c>
      <c r="B3" s="121"/>
      <c r="C3" s="121"/>
      <c r="D3" s="121"/>
      <c r="E3" s="121"/>
      <c r="J3" s="1"/>
      <c r="K3" s="1"/>
    </row>
    <row r="4" spans="1:11" ht="45" customHeight="1" x14ac:dyDescent="0.2">
      <c r="A4" s="109" t="s">
        <v>3</v>
      </c>
      <c r="B4" s="109"/>
      <c r="C4" s="109"/>
      <c r="D4" s="109"/>
      <c r="E4" s="109"/>
      <c r="J4" s="1"/>
      <c r="K4" s="1"/>
    </row>
    <row r="5" spans="1:11" ht="48.75" customHeight="1" x14ac:dyDescent="0.2">
      <c r="A5" s="109" t="s">
        <v>4</v>
      </c>
      <c r="B5" s="109"/>
      <c r="C5" s="109"/>
      <c r="D5" s="109"/>
      <c r="E5" s="109"/>
      <c r="J5" s="1"/>
      <c r="K5" s="1"/>
    </row>
    <row r="6" spans="1:11" ht="33" customHeight="1" x14ac:dyDescent="0.2">
      <c r="A6" s="109" t="s">
        <v>5</v>
      </c>
      <c r="B6" s="109"/>
      <c r="C6" s="109"/>
      <c r="D6" s="109"/>
      <c r="E6" s="109"/>
      <c r="J6" s="1"/>
      <c r="K6" s="1"/>
    </row>
    <row r="7" spans="1:11" ht="66.75" customHeight="1" x14ac:dyDescent="0.2">
      <c r="A7" s="109" t="s">
        <v>6</v>
      </c>
      <c r="B7" s="109"/>
      <c r="C7" s="109"/>
      <c r="D7" s="109"/>
      <c r="E7" s="109"/>
      <c r="J7" s="1"/>
      <c r="K7" s="1"/>
    </row>
    <row r="8" spans="1:11" ht="65.25" customHeight="1" x14ac:dyDescent="0.2">
      <c r="A8" s="109" t="s">
        <v>7</v>
      </c>
      <c r="B8" s="109"/>
      <c r="C8" s="109"/>
      <c r="D8" s="109"/>
      <c r="E8" s="109"/>
      <c r="J8" s="1"/>
      <c r="K8" s="1"/>
    </row>
    <row r="9" spans="1:11" ht="29.25" customHeight="1" x14ac:dyDescent="0.2">
      <c r="A9" s="109" t="s">
        <v>8</v>
      </c>
      <c r="B9" s="109"/>
      <c r="C9" s="109"/>
      <c r="D9" s="109"/>
      <c r="E9" s="109"/>
      <c r="J9" s="1"/>
      <c r="K9" s="1"/>
    </row>
    <row r="10" spans="1:11" ht="45.75" customHeight="1" x14ac:dyDescent="0.2">
      <c r="A10" s="109" t="s">
        <v>9</v>
      </c>
      <c r="B10" s="109"/>
      <c r="C10" s="109"/>
      <c r="D10" s="109"/>
      <c r="E10" s="109"/>
      <c r="J10" s="1"/>
      <c r="K10" s="1"/>
    </row>
    <row r="11" spans="1:11" ht="21" customHeight="1" x14ac:dyDescent="0.2">
      <c r="A11" s="2"/>
      <c r="B11" s="2"/>
      <c r="C11" s="2"/>
      <c r="D11" s="2"/>
      <c r="E11" s="2"/>
      <c r="J11" s="1"/>
      <c r="K11" s="1"/>
    </row>
    <row r="12" spans="1:11" ht="37.5" customHeight="1" x14ac:dyDescent="0.2">
      <c r="A12" s="109" t="s">
        <v>10</v>
      </c>
      <c r="B12" s="109"/>
      <c r="C12" s="109"/>
      <c r="D12" s="109"/>
      <c r="E12" s="109"/>
      <c r="J12" s="1"/>
      <c r="K12" s="1"/>
    </row>
    <row r="13" spans="1:11" ht="41.25" customHeight="1" x14ac:dyDescent="0.2">
      <c r="A13" s="3" t="s">
        <v>11</v>
      </c>
      <c r="B13" s="110" t="s">
        <v>12</v>
      </c>
      <c r="C13" s="111"/>
      <c r="D13" s="111"/>
      <c r="E13" s="112"/>
      <c r="J13" s="4"/>
      <c r="K13" s="4"/>
    </row>
    <row r="14" spans="1:11" ht="16.5" customHeight="1" x14ac:dyDescent="0.2">
      <c r="A14" s="5"/>
      <c r="B14" s="6"/>
      <c r="C14" s="6"/>
      <c r="D14" s="6"/>
      <c r="E14" s="6"/>
      <c r="J14" s="4"/>
      <c r="K14" s="4"/>
    </row>
    <row r="15" spans="1:11" ht="52.5" customHeight="1" x14ac:dyDescent="0.25">
      <c r="A15" s="108" t="s">
        <v>13</v>
      </c>
      <c r="B15" s="108"/>
      <c r="C15" s="108"/>
      <c r="D15" s="108"/>
      <c r="E15" s="108"/>
      <c r="J15" s="4"/>
      <c r="K15" s="4"/>
    </row>
    <row r="16" spans="1:11" ht="16.5" customHeight="1" x14ac:dyDescent="0.25">
      <c r="A16" s="7"/>
      <c r="B16" s="7"/>
      <c r="C16" s="7"/>
      <c r="D16" s="7"/>
      <c r="E16" s="7"/>
      <c r="J16" s="4"/>
      <c r="K16" s="4"/>
    </row>
    <row r="17" spans="1:11" ht="54" customHeight="1" x14ac:dyDescent="0.2">
      <c r="A17" s="113" t="s">
        <v>14</v>
      </c>
      <c r="B17" s="113"/>
      <c r="C17" s="113"/>
      <c r="D17" s="113"/>
      <c r="E17" s="113"/>
      <c r="J17" s="4"/>
      <c r="K17" s="4"/>
    </row>
    <row r="18" spans="1:11" ht="21" customHeight="1" x14ac:dyDescent="0.2">
      <c r="A18" s="8" t="s">
        <v>15</v>
      </c>
      <c r="B18" s="114" t="s">
        <v>16</v>
      </c>
      <c r="C18" s="115"/>
      <c r="D18" s="115"/>
      <c r="E18" s="116"/>
      <c r="J18" s="4"/>
      <c r="K18" s="4"/>
    </row>
    <row r="19" spans="1:11" ht="43.5" customHeight="1" x14ac:dyDescent="0.2">
      <c r="A19" s="9" t="s">
        <v>17</v>
      </c>
      <c r="B19" s="117" t="s">
        <v>12</v>
      </c>
      <c r="C19" s="118"/>
      <c r="D19" s="118"/>
      <c r="E19" s="119"/>
      <c r="J19" s="4"/>
      <c r="K19" s="4"/>
    </row>
    <row r="20" spans="1:11" ht="15" customHeight="1" x14ac:dyDescent="0.2">
      <c r="A20" s="10"/>
      <c r="B20" s="10"/>
      <c r="C20" s="10"/>
      <c r="D20" s="10"/>
      <c r="E20" s="11"/>
      <c r="J20" s="4"/>
      <c r="K20" s="4"/>
    </row>
    <row r="21" spans="1:11" ht="47.25" customHeight="1" x14ac:dyDescent="0.25">
      <c r="A21" s="108" t="s">
        <v>18</v>
      </c>
      <c r="B21" s="108"/>
      <c r="C21" s="108"/>
      <c r="D21" s="108"/>
      <c r="E21" s="108"/>
      <c r="J21" s="4"/>
      <c r="K21" s="4"/>
    </row>
    <row r="22" spans="1:11" ht="15" customHeight="1" x14ac:dyDescent="0.2">
      <c r="A22" s="12"/>
      <c r="B22" s="13"/>
      <c r="C22" s="13"/>
      <c r="D22" s="13"/>
      <c r="E22" s="14"/>
      <c r="J22" s="4"/>
      <c r="K22" s="4"/>
    </row>
    <row r="23" spans="1:11" ht="44.25" customHeight="1" x14ac:dyDescent="0.25">
      <c r="A23" s="108" t="s">
        <v>19</v>
      </c>
      <c r="B23" s="108"/>
      <c r="C23" s="108"/>
      <c r="D23" s="108"/>
      <c r="E23" s="108"/>
      <c r="J23" s="4"/>
      <c r="K23" s="4"/>
    </row>
    <row r="24" spans="1:11" ht="21" customHeight="1" x14ac:dyDescent="0.2">
      <c r="A24" s="100" t="s">
        <v>20</v>
      </c>
      <c r="B24" s="100"/>
      <c r="C24" s="100"/>
      <c r="D24" s="100"/>
      <c r="E24" s="100"/>
      <c r="J24" s="4"/>
      <c r="K24" s="4"/>
    </row>
    <row r="25" spans="1:11" ht="64.5" customHeight="1" x14ac:dyDescent="0.2">
      <c r="A25" s="101" t="s">
        <v>21</v>
      </c>
      <c r="B25" s="101"/>
      <c r="C25" s="101"/>
      <c r="D25" s="101"/>
      <c r="E25" s="101"/>
      <c r="J25" s="4"/>
      <c r="K25" s="4"/>
    </row>
    <row r="26" spans="1:11" ht="29.85" customHeight="1" x14ac:dyDescent="0.2">
      <c r="A26" s="102" t="s">
        <v>22</v>
      </c>
      <c r="B26" s="102"/>
      <c r="C26" s="16" t="s">
        <v>23</v>
      </c>
      <c r="D26" s="17" t="s">
        <v>24</v>
      </c>
      <c r="E26" s="17" t="s">
        <v>25</v>
      </c>
      <c r="J26" s="4"/>
      <c r="K26" s="4"/>
    </row>
    <row r="27" spans="1:11" ht="15" customHeight="1" x14ac:dyDescent="0.2">
      <c r="A27" s="96" t="s">
        <v>26</v>
      </c>
      <c r="B27" s="96"/>
      <c r="C27" s="103" t="s">
        <v>27</v>
      </c>
      <c r="D27" s="105">
        <v>318400</v>
      </c>
      <c r="E27" s="107" t="s">
        <v>28</v>
      </c>
      <c r="J27" s="4"/>
      <c r="K27" s="4"/>
    </row>
    <row r="28" spans="1:11" ht="35.25" customHeight="1" x14ac:dyDescent="0.2">
      <c r="A28" s="96"/>
      <c r="B28" s="96"/>
      <c r="C28" s="104"/>
      <c r="D28" s="106"/>
      <c r="E28" s="107"/>
      <c r="J28" s="4"/>
      <c r="K28" s="4"/>
    </row>
    <row r="29" spans="1:11" ht="60.75" customHeight="1" x14ac:dyDescent="0.2">
      <c r="A29" s="96" t="s">
        <v>29</v>
      </c>
      <c r="B29" s="96"/>
      <c r="C29" s="18" t="s">
        <v>30</v>
      </c>
      <c r="D29" s="19">
        <v>381000</v>
      </c>
      <c r="E29" s="20" t="s">
        <v>31</v>
      </c>
      <c r="J29" s="4"/>
      <c r="K29" s="4"/>
    </row>
    <row r="30" spans="1:11" ht="45.75" customHeight="1" x14ac:dyDescent="0.2">
      <c r="A30" s="96" t="s">
        <v>32</v>
      </c>
      <c r="B30" s="96"/>
      <c r="C30" s="18" t="s">
        <v>33</v>
      </c>
      <c r="D30" s="19">
        <f>51550+600+5000</f>
        <v>57150</v>
      </c>
      <c r="E30" s="20" t="s">
        <v>34</v>
      </c>
      <c r="J30" s="4"/>
      <c r="K30" s="4"/>
    </row>
    <row r="31" spans="1:11" ht="20.100000000000001" hidden="1" customHeight="1" x14ac:dyDescent="0.2">
      <c r="A31" s="21" t="s">
        <v>35</v>
      </c>
      <c r="B31" s="21"/>
      <c r="C31" s="18" t="s">
        <v>36</v>
      </c>
      <c r="D31" s="22"/>
      <c r="J31" s="4"/>
      <c r="K31" s="4"/>
    </row>
    <row r="32" spans="1:11" ht="20.100000000000001" customHeight="1" x14ac:dyDescent="0.2">
      <c r="A32" s="96" t="s">
        <v>37</v>
      </c>
      <c r="B32" s="96"/>
      <c r="C32" s="23" t="s">
        <v>38</v>
      </c>
      <c r="D32" s="24">
        <v>38152.080000000002</v>
      </c>
      <c r="E32" s="107" t="s">
        <v>39</v>
      </c>
      <c r="J32" s="4"/>
      <c r="K32" s="4"/>
    </row>
    <row r="33" spans="1:11" ht="20.100000000000001" customHeight="1" x14ac:dyDescent="0.2">
      <c r="A33" s="96"/>
      <c r="B33" s="96"/>
      <c r="C33" s="23" t="s">
        <v>40</v>
      </c>
      <c r="D33" s="24">
        <v>80000</v>
      </c>
      <c r="E33" s="107"/>
      <c r="J33" s="4"/>
      <c r="K33" s="4"/>
    </row>
    <row r="34" spans="1:11" ht="48" customHeight="1" x14ac:dyDescent="0.2">
      <c r="A34" s="96" t="s">
        <v>41</v>
      </c>
      <c r="B34" s="96"/>
      <c r="C34" s="23" t="s">
        <v>42</v>
      </c>
      <c r="D34" s="25">
        <v>12000</v>
      </c>
      <c r="E34" s="26" t="s">
        <v>43</v>
      </c>
      <c r="J34" s="4"/>
      <c r="K34" s="4"/>
    </row>
    <row r="35" spans="1:11" ht="37.35" customHeight="1" x14ac:dyDescent="0.2">
      <c r="A35" s="96" t="s">
        <v>44</v>
      </c>
      <c r="B35" s="96"/>
      <c r="C35" s="23" t="s">
        <v>45</v>
      </c>
      <c r="D35" s="25">
        <v>929491.06</v>
      </c>
      <c r="E35" s="26" t="s">
        <v>46</v>
      </c>
      <c r="J35" s="4"/>
      <c r="K35" s="4"/>
    </row>
    <row r="36" spans="1:11" ht="46.5" customHeight="1" x14ac:dyDescent="0.2">
      <c r="A36" s="96" t="s">
        <v>32</v>
      </c>
      <c r="B36" s="96"/>
      <c r="C36" s="27" t="s">
        <v>47</v>
      </c>
      <c r="D36" s="25">
        <f>247001.17-38152.08-80000+370000+99000-5600-3774.49-12000</f>
        <v>576474.60000000009</v>
      </c>
      <c r="E36" s="26" t="s">
        <v>48</v>
      </c>
      <c r="J36" s="4"/>
      <c r="K36" s="4"/>
    </row>
    <row r="37" spans="1:11" ht="46.5" customHeight="1" x14ac:dyDescent="0.2">
      <c r="A37" s="96" t="s">
        <v>32</v>
      </c>
      <c r="B37" s="96"/>
      <c r="C37" s="27" t="s">
        <v>49</v>
      </c>
      <c r="D37" s="25">
        <f>-480000</f>
        <v>-480000</v>
      </c>
      <c r="E37" s="20" t="s">
        <v>50</v>
      </c>
      <c r="J37" s="4"/>
      <c r="K37" s="4"/>
    </row>
    <row r="38" spans="1:11" ht="54" customHeight="1" x14ac:dyDescent="0.2">
      <c r="A38" s="96" t="s">
        <v>44</v>
      </c>
      <c r="B38" s="96"/>
      <c r="C38" s="27" t="s">
        <v>51</v>
      </c>
      <c r="D38" s="25">
        <f>-370000+3774.49</f>
        <v>-366225.51</v>
      </c>
      <c r="E38" s="26" t="s">
        <v>52</v>
      </c>
      <c r="J38" s="4"/>
      <c r="K38" s="4"/>
    </row>
    <row r="39" spans="1:11" ht="17.100000000000001" customHeight="1" x14ac:dyDescent="0.2">
      <c r="A39" s="28"/>
      <c r="B39" s="29"/>
      <c r="C39" s="30"/>
      <c r="D39" s="31">
        <f>SUM(D27:D38)</f>
        <v>1546442.2300000002</v>
      </c>
      <c r="E39" s="32"/>
      <c r="J39" s="4"/>
      <c r="K39" s="33"/>
    </row>
    <row r="40" spans="1:11" ht="7.5" customHeight="1" x14ac:dyDescent="0.2">
      <c r="A40" s="34"/>
      <c r="B40" s="34"/>
      <c r="C40" s="35"/>
      <c r="D40" s="35"/>
      <c r="E40" s="35"/>
      <c r="J40" s="4"/>
      <c r="K40" s="33"/>
    </row>
    <row r="41" spans="1:11" ht="16.350000000000001" customHeight="1" x14ac:dyDescent="0.25">
      <c r="A41" s="36" t="s">
        <v>53</v>
      </c>
      <c r="B41" s="36"/>
      <c r="C41" s="36"/>
      <c r="D41" s="36"/>
      <c r="E41" s="36"/>
      <c r="J41" s="4"/>
      <c r="K41" s="4"/>
    </row>
    <row r="42" spans="1:11" ht="16.350000000000001" customHeight="1" x14ac:dyDescent="0.2">
      <c r="A42" s="97" t="s">
        <v>54</v>
      </c>
      <c r="B42" s="98" t="s">
        <v>55</v>
      </c>
      <c r="C42" s="98"/>
      <c r="D42" s="37" t="s">
        <v>20</v>
      </c>
      <c r="E42" s="38" t="s">
        <v>56</v>
      </c>
      <c r="J42" s="4"/>
      <c r="K42" s="4"/>
    </row>
    <row r="43" spans="1:11" ht="16.350000000000001" customHeight="1" x14ac:dyDescent="0.2">
      <c r="A43" s="97"/>
      <c r="B43" s="99">
        <f>35110619.79</f>
        <v>35110619.789999999</v>
      </c>
      <c r="C43" s="99"/>
      <c r="D43" s="39">
        <f>35110619.79+1546442.23</f>
        <v>36657062.019999996</v>
      </c>
      <c r="E43" s="40">
        <f>D43-B43</f>
        <v>1546442.2299999967</v>
      </c>
      <c r="J43" s="4"/>
      <c r="K43" s="4"/>
    </row>
    <row r="44" spans="1:11" ht="13.35" customHeight="1" x14ac:dyDescent="0.2"/>
    <row r="45" spans="1:11" ht="13.35" customHeight="1" x14ac:dyDescent="0.25">
      <c r="A45" s="42" t="s">
        <v>57</v>
      </c>
      <c r="B45" s="42"/>
      <c r="C45" s="42"/>
      <c r="D45" s="43" t="s">
        <v>58</v>
      </c>
    </row>
    <row r="46" spans="1:11" ht="32.25" customHeight="1" x14ac:dyDescent="0.2">
      <c r="A46" s="44"/>
    </row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</sheetData>
  <sheetProtection selectLockedCells="1" selectUnlockedCells="1"/>
  <mergeCells count="37">
    <mergeCell ref="A6:E6"/>
    <mergeCell ref="A1:E1"/>
    <mergeCell ref="A2:E2"/>
    <mergeCell ref="A3:E3"/>
    <mergeCell ref="A4:E4"/>
    <mergeCell ref="A5:E5"/>
    <mergeCell ref="A23:E23"/>
    <mergeCell ref="A7:E7"/>
    <mergeCell ref="A8:E8"/>
    <mergeCell ref="A9:E9"/>
    <mergeCell ref="A10:E10"/>
    <mergeCell ref="A12:E12"/>
    <mergeCell ref="B13:E13"/>
    <mergeCell ref="A15:E15"/>
    <mergeCell ref="A17:E17"/>
    <mergeCell ref="B18:E18"/>
    <mergeCell ref="B19:E19"/>
    <mergeCell ref="A21:E21"/>
    <mergeCell ref="A35:B35"/>
    <mergeCell ref="A24:E24"/>
    <mergeCell ref="A25:E25"/>
    <mergeCell ref="A26:B26"/>
    <mergeCell ref="A27:B28"/>
    <mergeCell ref="C27:C28"/>
    <mergeCell ref="D27:D28"/>
    <mergeCell ref="E27:E28"/>
    <mergeCell ref="A29:B29"/>
    <mergeCell ref="A30:B30"/>
    <mergeCell ref="A32:B33"/>
    <mergeCell ref="E32:E33"/>
    <mergeCell ref="A34:B34"/>
    <mergeCell ref="A36:B36"/>
    <mergeCell ref="A37:B37"/>
    <mergeCell ref="A38:B38"/>
    <mergeCell ref="A42:A43"/>
    <mergeCell ref="B42:C42"/>
    <mergeCell ref="B43:C43"/>
  </mergeCells>
  <pageMargins left="0.78749999999999998" right="0.43333333333333335" top="0.78749999999999998" bottom="0.78749999999999998" header="0.51180555555555551" footer="0.51180555555555551"/>
  <pageSetup paperSize="9" scale="91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30" zoomScaleNormal="100" workbookViewId="0">
      <selection activeCell="B51" sqref="B51:C51"/>
    </sheetView>
  </sheetViews>
  <sheetFormatPr defaultRowHeight="12.75" x14ac:dyDescent="0.2"/>
  <cols>
    <col min="1" max="1" width="20.42578125" customWidth="1"/>
    <col min="2" max="2" width="9.85546875" customWidth="1"/>
    <col min="3" max="3" width="21" customWidth="1"/>
    <col min="4" max="4" width="15" customWidth="1"/>
    <col min="5" max="5" width="26.140625" customWidth="1"/>
    <col min="6" max="6" width="15.7109375" customWidth="1"/>
    <col min="7" max="7" width="22.85546875" customWidth="1"/>
    <col min="8" max="8" width="13.85546875" customWidth="1"/>
    <col min="9" max="9" width="27" customWidth="1"/>
    <col min="10" max="10" width="14.42578125" style="41" customWidth="1"/>
    <col min="11" max="11" width="10.7109375" customWidth="1"/>
  </cols>
  <sheetData>
    <row r="1" spans="1:11" ht="12.75" customHeight="1" x14ac:dyDescent="0.2">
      <c r="A1" s="120" t="s">
        <v>0</v>
      </c>
      <c r="B1" s="120"/>
      <c r="C1" s="120"/>
      <c r="D1" s="120"/>
      <c r="E1" s="120"/>
      <c r="J1" s="1"/>
      <c r="K1" s="1"/>
    </row>
    <row r="2" spans="1:11" ht="26.25" customHeight="1" x14ac:dyDescent="0.2">
      <c r="A2" s="120" t="s">
        <v>1</v>
      </c>
      <c r="B2" s="120"/>
      <c r="C2" s="120"/>
      <c r="D2" s="120"/>
      <c r="E2" s="120"/>
      <c r="J2" s="1"/>
      <c r="K2" s="1"/>
    </row>
    <row r="3" spans="1:11" ht="50.25" customHeight="1" x14ac:dyDescent="0.2">
      <c r="A3" s="121" t="s">
        <v>2</v>
      </c>
      <c r="B3" s="121"/>
      <c r="C3" s="121"/>
      <c r="D3" s="121"/>
      <c r="E3" s="121"/>
      <c r="J3" s="1"/>
      <c r="K3" s="1"/>
    </row>
    <row r="4" spans="1:11" ht="40.5" customHeight="1" x14ac:dyDescent="0.2">
      <c r="A4" s="109" t="s">
        <v>3</v>
      </c>
      <c r="B4" s="109"/>
      <c r="C4" s="109"/>
      <c r="D4" s="109"/>
      <c r="E4" s="109"/>
      <c r="J4" s="1"/>
      <c r="K4" s="1"/>
    </row>
    <row r="5" spans="1:11" ht="57.75" customHeight="1" x14ac:dyDescent="0.2">
      <c r="A5" s="109" t="s">
        <v>4</v>
      </c>
      <c r="B5" s="109"/>
      <c r="C5" s="109"/>
      <c r="D5" s="109"/>
      <c r="E5" s="109"/>
      <c r="J5" s="1"/>
      <c r="K5" s="1"/>
    </row>
    <row r="6" spans="1:11" ht="33" customHeight="1" x14ac:dyDescent="0.2">
      <c r="A6" s="109" t="s">
        <v>5</v>
      </c>
      <c r="B6" s="109"/>
      <c r="C6" s="109"/>
      <c r="D6" s="109"/>
      <c r="E6" s="109"/>
      <c r="J6" s="1"/>
      <c r="K6" s="1"/>
    </row>
    <row r="7" spans="1:11" ht="66.75" customHeight="1" x14ac:dyDescent="0.2">
      <c r="A7" s="109" t="s">
        <v>6</v>
      </c>
      <c r="B7" s="109"/>
      <c r="C7" s="109"/>
      <c r="D7" s="109"/>
      <c r="E7" s="109"/>
      <c r="J7" s="1"/>
      <c r="K7" s="1"/>
    </row>
    <row r="8" spans="1:11" ht="65.25" customHeight="1" x14ac:dyDescent="0.2">
      <c r="A8" s="109" t="s">
        <v>7</v>
      </c>
      <c r="B8" s="109"/>
      <c r="C8" s="109"/>
      <c r="D8" s="109"/>
      <c r="E8" s="109"/>
      <c r="J8" s="1"/>
      <c r="K8" s="1"/>
    </row>
    <row r="9" spans="1:11" ht="29.25" customHeight="1" x14ac:dyDescent="0.2">
      <c r="A9" s="109" t="s">
        <v>8</v>
      </c>
      <c r="B9" s="109"/>
      <c r="C9" s="109"/>
      <c r="D9" s="109"/>
      <c r="E9" s="109"/>
      <c r="J9" s="1"/>
      <c r="K9" s="1"/>
    </row>
    <row r="10" spans="1:11" ht="45.75" customHeight="1" x14ac:dyDescent="0.2">
      <c r="A10" s="109" t="s">
        <v>9</v>
      </c>
      <c r="B10" s="109"/>
      <c r="C10" s="109"/>
      <c r="D10" s="109"/>
      <c r="E10" s="109"/>
      <c r="J10" s="1"/>
      <c r="K10" s="1"/>
    </row>
    <row r="11" spans="1:11" ht="6" customHeight="1" x14ac:dyDescent="0.2">
      <c r="A11" s="2"/>
      <c r="B11" s="2"/>
      <c r="C11" s="2"/>
      <c r="D11" s="2"/>
      <c r="E11" s="2"/>
      <c r="J11" s="1"/>
      <c r="K11" s="1"/>
    </row>
    <row r="12" spans="1:11" ht="49.5" customHeight="1" x14ac:dyDescent="0.2">
      <c r="A12" s="128" t="s">
        <v>103</v>
      </c>
      <c r="B12" s="128"/>
      <c r="C12" s="128"/>
      <c r="D12" s="128"/>
      <c r="E12" s="128"/>
      <c r="J12" s="4"/>
      <c r="K12" s="4"/>
    </row>
    <row r="13" spans="1:11" ht="30" customHeight="1" x14ac:dyDescent="0.2">
      <c r="A13" s="128" t="s">
        <v>59</v>
      </c>
      <c r="B13" s="128"/>
      <c r="C13" s="128"/>
      <c r="D13" s="128"/>
      <c r="E13" s="128"/>
      <c r="J13" s="4"/>
      <c r="K13" s="4"/>
    </row>
    <row r="14" spans="1:11" ht="42" customHeight="1" x14ac:dyDescent="0.2">
      <c r="A14" s="128" t="s">
        <v>60</v>
      </c>
      <c r="B14" s="128"/>
      <c r="C14" s="128"/>
      <c r="D14" s="128"/>
      <c r="E14" s="128"/>
      <c r="J14" s="4"/>
      <c r="K14" s="4"/>
    </row>
    <row r="15" spans="1:11" ht="29.25" customHeight="1" x14ac:dyDescent="0.2">
      <c r="A15" s="128" t="s">
        <v>61</v>
      </c>
      <c r="B15" s="128"/>
      <c r="C15" s="128"/>
      <c r="D15" s="128"/>
      <c r="E15" s="128"/>
      <c r="J15" s="4"/>
      <c r="K15" s="4"/>
    </row>
    <row r="16" spans="1:11" ht="14.25" customHeight="1" x14ac:dyDescent="0.2">
      <c r="A16" s="46"/>
      <c r="B16" s="46"/>
      <c r="C16" s="46"/>
      <c r="D16" s="46"/>
      <c r="E16" s="46"/>
      <c r="J16" s="4"/>
      <c r="K16" s="4"/>
    </row>
    <row r="17" spans="1:11" ht="32.25" customHeight="1" x14ac:dyDescent="0.2">
      <c r="A17" s="113" t="s">
        <v>63</v>
      </c>
      <c r="B17" s="113"/>
      <c r="C17" s="113"/>
      <c r="D17" s="113"/>
      <c r="E17" s="113"/>
      <c r="F17" s="46"/>
      <c r="G17" s="46"/>
      <c r="H17" s="46"/>
      <c r="I17" s="46"/>
      <c r="J17" s="4"/>
      <c r="K17" s="4"/>
    </row>
    <row r="18" spans="1:11" ht="15" customHeight="1" x14ac:dyDescent="0.2">
      <c r="A18" s="15"/>
      <c r="B18" s="10"/>
      <c r="C18" s="10"/>
      <c r="D18" s="10"/>
      <c r="E18" s="11" t="s">
        <v>62</v>
      </c>
      <c r="F18" s="46"/>
      <c r="G18" s="46"/>
      <c r="H18" s="46"/>
      <c r="I18" s="46"/>
      <c r="J18" s="4"/>
      <c r="K18" s="4"/>
    </row>
    <row r="19" spans="1:11" ht="27.75" customHeight="1" x14ac:dyDescent="0.2">
      <c r="A19" s="130" t="s">
        <v>64</v>
      </c>
      <c r="B19" s="129" t="s">
        <v>65</v>
      </c>
      <c r="C19" s="129"/>
      <c r="D19" s="129"/>
      <c r="E19" s="48">
        <f>E20+E21</f>
        <v>791590</v>
      </c>
      <c r="G19" s="49"/>
      <c r="H19" s="49"/>
      <c r="I19" s="49"/>
      <c r="J19" s="4"/>
      <c r="K19" s="4"/>
    </row>
    <row r="20" spans="1:11" ht="38.85" customHeight="1" x14ac:dyDescent="0.2">
      <c r="A20" s="130"/>
      <c r="B20" s="131" t="s">
        <v>67</v>
      </c>
      <c r="C20" s="131"/>
      <c r="D20" s="131"/>
      <c r="E20" s="47">
        <f>191590+300000</f>
        <v>491590</v>
      </c>
      <c r="G20" s="50"/>
      <c r="H20" s="50"/>
      <c r="I20" s="51"/>
      <c r="J20" s="4"/>
      <c r="K20" s="4"/>
    </row>
    <row r="21" spans="1:11" ht="38.85" customHeight="1" x14ac:dyDescent="0.2">
      <c r="A21" s="130"/>
      <c r="B21" s="131" t="s">
        <v>79</v>
      </c>
      <c r="C21" s="131"/>
      <c r="D21" s="131"/>
      <c r="E21" s="47">
        <v>300000</v>
      </c>
      <c r="G21" s="50"/>
      <c r="H21" s="50"/>
      <c r="I21" s="51"/>
      <c r="J21" s="4"/>
      <c r="K21" s="4"/>
    </row>
    <row r="22" spans="1:11" ht="15.75" customHeight="1" x14ac:dyDescent="0.2">
      <c r="A22" s="132" t="s">
        <v>66</v>
      </c>
      <c r="B22" s="132"/>
      <c r="C22" s="132"/>
      <c r="D22" s="132"/>
      <c r="E22" s="52">
        <f>SUM(E18:E19)</f>
        <v>791590</v>
      </c>
      <c r="G22" s="53"/>
      <c r="H22" s="53"/>
      <c r="I22" s="54"/>
      <c r="J22" s="4"/>
      <c r="K22" s="4"/>
    </row>
    <row r="23" spans="1:11" ht="15.75" customHeight="1" x14ac:dyDescent="0.2">
      <c r="A23" s="55"/>
      <c r="B23" s="55"/>
      <c r="C23" s="55"/>
      <c r="D23" s="55"/>
      <c r="E23" s="56"/>
      <c r="G23" s="53"/>
      <c r="H23" s="53"/>
      <c r="I23" s="54"/>
      <c r="J23" s="4"/>
      <c r="K23" s="4"/>
    </row>
    <row r="24" spans="1:11" ht="44.25" customHeight="1" x14ac:dyDescent="0.25">
      <c r="A24" s="108" t="s">
        <v>91</v>
      </c>
      <c r="B24" s="108"/>
      <c r="C24" s="108"/>
      <c r="D24" s="108"/>
      <c r="E24" s="108"/>
      <c r="J24" s="4"/>
      <c r="K24" s="4"/>
    </row>
    <row r="25" spans="1:11" ht="21" customHeight="1" x14ac:dyDescent="0.2">
      <c r="A25" s="100" t="s">
        <v>20</v>
      </c>
      <c r="B25" s="100"/>
      <c r="C25" s="100"/>
      <c r="D25" s="100"/>
      <c r="E25" s="100"/>
      <c r="J25" s="4"/>
      <c r="K25" s="4"/>
    </row>
    <row r="26" spans="1:11" ht="64.5" customHeight="1" x14ac:dyDescent="0.2">
      <c r="A26" s="101" t="s">
        <v>92</v>
      </c>
      <c r="B26" s="101"/>
      <c r="C26" s="101"/>
      <c r="D26" s="101"/>
      <c r="E26" s="101"/>
      <c r="J26" s="4"/>
      <c r="K26" s="4"/>
    </row>
    <row r="27" spans="1:11" ht="28.5" customHeight="1" x14ac:dyDescent="0.2">
      <c r="A27" s="102" t="s">
        <v>22</v>
      </c>
      <c r="B27" s="102"/>
      <c r="C27" s="16" t="s">
        <v>23</v>
      </c>
      <c r="D27" s="17" t="s">
        <v>24</v>
      </c>
      <c r="E27" s="17" t="s">
        <v>25</v>
      </c>
      <c r="J27" s="4"/>
      <c r="K27" s="4"/>
    </row>
    <row r="28" spans="1:11" ht="15" hidden="1" customHeight="1" x14ac:dyDescent="0.2">
      <c r="A28" s="96" t="s">
        <v>26</v>
      </c>
      <c r="B28" s="96"/>
      <c r="C28" s="103" t="s">
        <v>27</v>
      </c>
      <c r="D28" s="105"/>
      <c r="E28" s="107" t="s">
        <v>28</v>
      </c>
      <c r="J28" s="4"/>
      <c r="K28" s="4"/>
    </row>
    <row r="29" spans="1:11" ht="35.25" hidden="1" customHeight="1" x14ac:dyDescent="0.2">
      <c r="A29" s="96"/>
      <c r="B29" s="96"/>
      <c r="C29" s="104"/>
      <c r="D29" s="106"/>
      <c r="E29" s="107"/>
      <c r="J29" s="4"/>
      <c r="K29" s="4"/>
    </row>
    <row r="30" spans="1:11" ht="24" customHeight="1" x14ac:dyDescent="0.2">
      <c r="A30" s="122" t="s">
        <v>93</v>
      </c>
      <c r="B30" s="123"/>
      <c r="C30" s="18" t="s">
        <v>30</v>
      </c>
      <c r="D30" s="19">
        <f>-458866+458866-458866</f>
        <v>-458866</v>
      </c>
      <c r="E30" s="126" t="s">
        <v>69</v>
      </c>
      <c r="J30" s="4"/>
      <c r="K30" s="4"/>
    </row>
    <row r="31" spans="1:11" ht="24" customHeight="1" x14ac:dyDescent="0.2">
      <c r="A31" s="124"/>
      <c r="B31" s="125"/>
      <c r="C31" s="18" t="s">
        <v>68</v>
      </c>
      <c r="D31" s="19">
        <f>458866-458866+458866</f>
        <v>458866</v>
      </c>
      <c r="E31" s="127"/>
      <c r="J31" s="4"/>
      <c r="K31" s="4"/>
    </row>
    <row r="32" spans="1:11" ht="37.5" customHeight="1" x14ac:dyDescent="0.2">
      <c r="A32" s="133" t="s">
        <v>94</v>
      </c>
      <c r="B32" s="133"/>
      <c r="C32" s="18" t="s">
        <v>33</v>
      </c>
      <c r="D32" s="59">
        <f>5752.03-9000+14696.55+9000+2000</f>
        <v>22448.579999999998</v>
      </c>
      <c r="E32" s="60" t="s">
        <v>101</v>
      </c>
      <c r="J32" s="4"/>
      <c r="K32" s="4"/>
    </row>
    <row r="33" spans="1:11" ht="48" customHeight="1" x14ac:dyDescent="0.2">
      <c r="A33" s="134" t="s">
        <v>95</v>
      </c>
      <c r="B33" s="135"/>
      <c r="C33" s="18" t="s">
        <v>74</v>
      </c>
      <c r="D33" s="19">
        <f>9000</f>
        <v>9000</v>
      </c>
      <c r="E33" s="61" t="s">
        <v>75</v>
      </c>
      <c r="J33" s="4"/>
      <c r="K33" s="4"/>
    </row>
    <row r="34" spans="1:11" ht="33.75" hidden="1" customHeight="1" x14ac:dyDescent="0.2">
      <c r="A34" s="57" t="s">
        <v>35</v>
      </c>
      <c r="B34" s="57"/>
      <c r="C34" s="18" t="s">
        <v>36</v>
      </c>
      <c r="D34" s="22"/>
      <c r="E34" s="64"/>
      <c r="J34" s="4"/>
      <c r="K34" s="4"/>
    </row>
    <row r="35" spans="1:11" ht="0.75" hidden="1" customHeight="1" x14ac:dyDescent="0.2">
      <c r="A35" s="133" t="s">
        <v>37</v>
      </c>
      <c r="B35" s="133"/>
      <c r="C35" s="23" t="s">
        <v>38</v>
      </c>
      <c r="D35" s="24"/>
      <c r="E35" s="107" t="s">
        <v>86</v>
      </c>
      <c r="J35" s="4"/>
      <c r="K35" s="4"/>
    </row>
    <row r="36" spans="1:11" ht="39.75" customHeight="1" x14ac:dyDescent="0.2">
      <c r="A36" s="133"/>
      <c r="B36" s="133"/>
      <c r="C36" s="23" t="s">
        <v>40</v>
      </c>
      <c r="D36" s="24">
        <f>100000</f>
        <v>100000</v>
      </c>
      <c r="E36" s="107"/>
      <c r="J36" s="4"/>
      <c r="K36" s="4"/>
    </row>
    <row r="37" spans="1:11" ht="37.35" customHeight="1" x14ac:dyDescent="0.2">
      <c r="A37" s="133" t="s">
        <v>96</v>
      </c>
      <c r="B37" s="133"/>
      <c r="C37" s="23" t="s">
        <v>45</v>
      </c>
      <c r="D37" s="25">
        <f>300000</f>
        <v>300000</v>
      </c>
      <c r="E37" s="45" t="s">
        <v>82</v>
      </c>
      <c r="J37" s="4"/>
      <c r="K37" s="4"/>
    </row>
    <row r="38" spans="1:11" ht="48.75" customHeight="1" x14ac:dyDescent="0.2">
      <c r="A38" s="138" t="s">
        <v>97</v>
      </c>
      <c r="B38" s="138"/>
      <c r="C38" s="18" t="s">
        <v>80</v>
      </c>
      <c r="D38" s="25">
        <f>-182.94</f>
        <v>-182.94</v>
      </c>
      <c r="E38" s="45" t="s">
        <v>87</v>
      </c>
      <c r="J38" s="4"/>
      <c r="K38" s="4"/>
    </row>
    <row r="39" spans="1:11" ht="24.75" customHeight="1" x14ac:dyDescent="0.2">
      <c r="A39" s="122" t="s">
        <v>94</v>
      </c>
      <c r="B39" s="123"/>
      <c r="C39" s="27" t="s">
        <v>47</v>
      </c>
      <c r="D39" s="25">
        <f>-349347.12-164696.55</f>
        <v>-514043.67</v>
      </c>
      <c r="E39" s="62" t="s">
        <v>84</v>
      </c>
      <c r="J39" s="4"/>
      <c r="K39" s="4"/>
    </row>
    <row r="40" spans="1:11" ht="18" customHeight="1" x14ac:dyDescent="0.2">
      <c r="A40" s="124"/>
      <c r="B40" s="125"/>
      <c r="C40" s="27" t="s">
        <v>49</v>
      </c>
      <c r="D40" s="25">
        <f>-9000-2000</f>
        <v>-11000</v>
      </c>
      <c r="E40" s="62" t="s">
        <v>102</v>
      </c>
      <c r="J40" s="4"/>
      <c r="K40" s="4"/>
    </row>
    <row r="41" spans="1:11" ht="36.75" customHeight="1" x14ac:dyDescent="0.2">
      <c r="A41" s="133" t="s">
        <v>96</v>
      </c>
      <c r="B41" s="133"/>
      <c r="C41" s="27" t="s">
        <v>51</v>
      </c>
      <c r="D41" s="25">
        <f>-274.16</f>
        <v>-274.16000000000003</v>
      </c>
      <c r="E41" s="45" t="s">
        <v>88</v>
      </c>
      <c r="J41" s="4"/>
      <c r="K41" s="4"/>
    </row>
    <row r="42" spans="1:11" ht="23.25" customHeight="1" x14ac:dyDescent="0.2">
      <c r="A42" s="122" t="s">
        <v>98</v>
      </c>
      <c r="B42" s="123"/>
      <c r="C42" s="58" t="s">
        <v>81</v>
      </c>
      <c r="D42" s="22">
        <f>344052.19</f>
        <v>344052.19</v>
      </c>
      <c r="E42" s="62" t="s">
        <v>84</v>
      </c>
      <c r="J42" s="4"/>
      <c r="K42" s="4"/>
    </row>
    <row r="43" spans="1:11" ht="22.5" customHeight="1" x14ac:dyDescent="0.2">
      <c r="A43" s="124"/>
      <c r="B43" s="125"/>
      <c r="C43" s="58" t="s">
        <v>76</v>
      </c>
      <c r="D43" s="22">
        <f>300000+50000</f>
        <v>350000</v>
      </c>
      <c r="E43" s="62" t="s">
        <v>85</v>
      </c>
      <c r="J43" s="4"/>
      <c r="K43" s="4"/>
    </row>
    <row r="44" spans="1:11" ht="26.25" customHeight="1" x14ac:dyDescent="0.2">
      <c r="A44" s="122" t="s">
        <v>99</v>
      </c>
      <c r="B44" s="123"/>
      <c r="C44" s="58" t="s">
        <v>73</v>
      </c>
      <c r="D44" s="63">
        <f>-300000</f>
        <v>-300000</v>
      </c>
      <c r="E44" s="61" t="s">
        <v>83</v>
      </c>
      <c r="J44" s="4"/>
      <c r="K44" s="4"/>
    </row>
    <row r="45" spans="1:11" ht="17.25" customHeight="1" x14ac:dyDescent="0.2">
      <c r="A45" s="124"/>
      <c r="B45" s="125"/>
      <c r="C45" s="58" t="s">
        <v>77</v>
      </c>
      <c r="D45" s="22">
        <f>191590</f>
        <v>191590</v>
      </c>
      <c r="E45" s="136" t="s">
        <v>89</v>
      </c>
      <c r="J45" s="4"/>
      <c r="K45" s="4"/>
    </row>
    <row r="46" spans="1:11" ht="36.75" customHeight="1" x14ac:dyDescent="0.2">
      <c r="A46" s="134" t="s">
        <v>100</v>
      </c>
      <c r="B46" s="135"/>
      <c r="C46" s="58" t="s">
        <v>78</v>
      </c>
      <c r="D46" s="22">
        <f>300000</f>
        <v>300000</v>
      </c>
      <c r="E46" s="137"/>
      <c r="J46" s="4"/>
      <c r="K46" s="4"/>
    </row>
    <row r="47" spans="1:11" ht="15" customHeight="1" x14ac:dyDescent="0.2">
      <c r="A47" s="28"/>
      <c r="B47" s="29"/>
      <c r="C47" s="30"/>
      <c r="D47" s="31">
        <f>SUM(D28:D46)</f>
        <v>791590</v>
      </c>
      <c r="E47" s="32"/>
      <c r="J47" s="4"/>
      <c r="K47" s="33"/>
    </row>
    <row r="48" spans="1:11" ht="7.5" customHeight="1" x14ac:dyDescent="0.2">
      <c r="A48" s="34"/>
      <c r="B48" s="34"/>
      <c r="C48" s="35"/>
      <c r="D48" s="35"/>
      <c r="E48" s="35"/>
      <c r="J48" s="4"/>
      <c r="K48" s="33"/>
    </row>
    <row r="49" spans="1:11" ht="16.350000000000001" customHeight="1" x14ac:dyDescent="0.25">
      <c r="A49" s="36" t="s">
        <v>70</v>
      </c>
      <c r="B49" s="36"/>
      <c r="C49" s="36"/>
      <c r="D49" s="36"/>
      <c r="E49" s="36"/>
      <c r="J49" s="4"/>
      <c r="K49" s="4"/>
    </row>
    <row r="50" spans="1:11" ht="16.350000000000001" customHeight="1" x14ac:dyDescent="0.2">
      <c r="A50" s="97" t="s">
        <v>90</v>
      </c>
      <c r="B50" s="98" t="s">
        <v>55</v>
      </c>
      <c r="C50" s="98"/>
      <c r="D50" s="37" t="s">
        <v>20</v>
      </c>
      <c r="E50" s="38" t="s">
        <v>56</v>
      </c>
      <c r="J50" s="4"/>
      <c r="K50" s="4"/>
    </row>
    <row r="51" spans="1:11" ht="16.350000000000001" customHeight="1" x14ac:dyDescent="0.2">
      <c r="A51" s="97"/>
      <c r="B51" s="99">
        <f>35110619.79+191590+300000+300000</f>
        <v>35902209.789999999</v>
      </c>
      <c r="C51" s="99"/>
      <c r="D51" s="39">
        <f>35110619.79+1546442.23+491590+300000</f>
        <v>37448652.019999996</v>
      </c>
      <c r="E51" s="40">
        <f>D51-B51</f>
        <v>1546442.2299999967</v>
      </c>
      <c r="F51" s="65">
        <f>G51-E51</f>
        <v>3.2596290111541748E-9</v>
      </c>
      <c r="G51">
        <v>1546442.23</v>
      </c>
      <c r="J51" s="4"/>
      <c r="K51" s="4"/>
    </row>
    <row r="52" spans="1:11" ht="13.35" customHeight="1" x14ac:dyDescent="0.2"/>
    <row r="53" spans="1:11" ht="13.35" customHeight="1" x14ac:dyDescent="0.25">
      <c r="A53" s="42" t="s">
        <v>71</v>
      </c>
      <c r="B53" s="42"/>
      <c r="C53" s="42"/>
      <c r="D53" s="43" t="s">
        <v>72</v>
      </c>
    </row>
    <row r="54" spans="1:11" ht="32.25" customHeight="1" x14ac:dyDescent="0.2">
      <c r="A54" s="44"/>
    </row>
  </sheetData>
  <mergeCells count="45">
    <mergeCell ref="E45:E46"/>
    <mergeCell ref="A38:B38"/>
    <mergeCell ref="A42:B43"/>
    <mergeCell ref="E35:E36"/>
    <mergeCell ref="A41:B41"/>
    <mergeCell ref="A50:A51"/>
    <mergeCell ref="B50:C50"/>
    <mergeCell ref="B51:C51"/>
    <mergeCell ref="A32:B32"/>
    <mergeCell ref="A35:B36"/>
    <mergeCell ref="A39:B40"/>
    <mergeCell ref="A46:B46"/>
    <mergeCell ref="A33:B33"/>
    <mergeCell ref="A44:B45"/>
    <mergeCell ref="A37:B37"/>
    <mergeCell ref="A6:E6"/>
    <mergeCell ref="A15:E15"/>
    <mergeCell ref="A12:E12"/>
    <mergeCell ref="A24:E24"/>
    <mergeCell ref="A13:E13"/>
    <mergeCell ref="A14:E14"/>
    <mergeCell ref="A17:E17"/>
    <mergeCell ref="B19:D19"/>
    <mergeCell ref="A19:A21"/>
    <mergeCell ref="B20:D20"/>
    <mergeCell ref="B21:D21"/>
    <mergeCell ref="A22:D22"/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30:B31"/>
    <mergeCell ref="E30:E31"/>
    <mergeCell ref="A25:E25"/>
    <mergeCell ref="A26:E26"/>
    <mergeCell ref="A27:B27"/>
    <mergeCell ref="A28:B29"/>
    <mergeCell ref="C28:C29"/>
    <mergeCell ref="D28:D29"/>
    <mergeCell ref="E28:E29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topLeftCell="A59" zoomScaleNormal="100" workbookViewId="0">
      <selection activeCell="D74" sqref="D74"/>
    </sheetView>
  </sheetViews>
  <sheetFormatPr defaultRowHeight="12.75" x14ac:dyDescent="0.2"/>
  <cols>
    <col min="1" max="1" width="20.42578125" customWidth="1"/>
    <col min="2" max="2" width="9.85546875" customWidth="1"/>
    <col min="3" max="3" width="21" customWidth="1"/>
    <col min="4" max="4" width="15" customWidth="1"/>
    <col min="5" max="5" width="26.140625" customWidth="1"/>
    <col min="6" max="6" width="15.7109375" customWidth="1"/>
    <col min="7" max="7" width="22.85546875" customWidth="1"/>
    <col min="8" max="8" width="13.85546875" customWidth="1"/>
    <col min="9" max="9" width="27" customWidth="1"/>
    <col min="10" max="10" width="14.42578125" style="41" customWidth="1"/>
    <col min="11" max="11" width="10.7109375" customWidth="1"/>
  </cols>
  <sheetData>
    <row r="1" spans="1:11" ht="12.75" customHeight="1" x14ac:dyDescent="0.2">
      <c r="A1" s="120" t="s">
        <v>0</v>
      </c>
      <c r="B1" s="120"/>
      <c r="C1" s="120"/>
      <c r="D1" s="120"/>
      <c r="E1" s="120"/>
      <c r="J1" s="1"/>
      <c r="K1" s="1"/>
    </row>
    <row r="2" spans="1:11" ht="26.25" customHeight="1" x14ac:dyDescent="0.2">
      <c r="A2" s="120" t="s">
        <v>1</v>
      </c>
      <c r="B2" s="120"/>
      <c r="C2" s="120"/>
      <c r="D2" s="120"/>
      <c r="E2" s="120"/>
      <c r="J2" s="1"/>
      <c r="K2" s="1"/>
    </row>
    <row r="3" spans="1:11" ht="50.25" customHeight="1" x14ac:dyDescent="0.2">
      <c r="A3" s="121" t="s">
        <v>2</v>
      </c>
      <c r="B3" s="121"/>
      <c r="C3" s="121"/>
      <c r="D3" s="121"/>
      <c r="E3" s="121"/>
      <c r="J3" s="1"/>
      <c r="K3" s="1"/>
    </row>
    <row r="4" spans="1:11" ht="40.5" customHeight="1" x14ac:dyDescent="0.2">
      <c r="A4" s="109" t="s">
        <v>3</v>
      </c>
      <c r="B4" s="109"/>
      <c r="C4" s="109"/>
      <c r="D4" s="109"/>
      <c r="E4" s="109"/>
      <c r="J4" s="1"/>
      <c r="K4" s="1"/>
    </row>
    <row r="5" spans="1:11" ht="57.75" customHeight="1" x14ac:dyDescent="0.25">
      <c r="A5" s="149" t="s">
        <v>4</v>
      </c>
      <c r="B5" s="149"/>
      <c r="C5" s="149"/>
      <c r="D5" s="149"/>
      <c r="E5" s="149"/>
      <c r="J5" s="1"/>
      <c r="K5" s="1"/>
    </row>
    <row r="6" spans="1:11" ht="33" customHeight="1" x14ac:dyDescent="0.2">
      <c r="A6" s="109" t="s">
        <v>5</v>
      </c>
      <c r="B6" s="109"/>
      <c r="C6" s="109"/>
      <c r="D6" s="109"/>
      <c r="E6" s="109"/>
      <c r="J6" s="1"/>
      <c r="K6" s="1"/>
    </row>
    <row r="7" spans="1:11" ht="69.75" customHeight="1" x14ac:dyDescent="0.2">
      <c r="A7" s="109" t="s">
        <v>6</v>
      </c>
      <c r="B7" s="109"/>
      <c r="C7" s="109"/>
      <c r="D7" s="109"/>
      <c r="E7" s="109"/>
      <c r="J7" s="1"/>
      <c r="K7" s="1"/>
    </row>
    <row r="8" spans="1:11" ht="72" customHeight="1" x14ac:dyDescent="0.2">
      <c r="A8" s="109" t="s">
        <v>7</v>
      </c>
      <c r="B8" s="109"/>
      <c r="C8" s="109"/>
      <c r="D8" s="109"/>
      <c r="E8" s="109"/>
      <c r="J8" s="1"/>
      <c r="K8" s="1"/>
    </row>
    <row r="9" spans="1:11" ht="29.25" customHeight="1" x14ac:dyDescent="0.2">
      <c r="A9" s="109" t="s">
        <v>8</v>
      </c>
      <c r="B9" s="109"/>
      <c r="C9" s="109"/>
      <c r="D9" s="109"/>
      <c r="E9" s="109"/>
      <c r="J9" s="1"/>
      <c r="K9" s="1"/>
    </row>
    <row r="10" spans="1:11" ht="45.75" customHeight="1" x14ac:dyDescent="0.2">
      <c r="A10" s="109" t="s">
        <v>9</v>
      </c>
      <c r="B10" s="109"/>
      <c r="C10" s="109"/>
      <c r="D10" s="109"/>
      <c r="E10" s="109"/>
      <c r="J10" s="1"/>
      <c r="K10" s="1"/>
    </row>
    <row r="11" spans="1:11" ht="6" customHeight="1" x14ac:dyDescent="0.2">
      <c r="A11" s="66"/>
      <c r="B11" s="66"/>
      <c r="C11" s="66"/>
      <c r="D11" s="66"/>
      <c r="E11" s="66"/>
      <c r="J11" s="1"/>
      <c r="K11" s="1"/>
    </row>
    <row r="12" spans="1:11" ht="37.5" customHeight="1" x14ac:dyDescent="0.2">
      <c r="A12" s="109" t="s">
        <v>10</v>
      </c>
      <c r="B12" s="109"/>
      <c r="C12" s="109"/>
      <c r="D12" s="109"/>
      <c r="E12" s="109"/>
      <c r="J12" s="1"/>
      <c r="K12" s="1"/>
    </row>
    <row r="13" spans="1:11" ht="22.5" customHeight="1" x14ac:dyDescent="0.2">
      <c r="A13" s="3" t="s">
        <v>106</v>
      </c>
      <c r="B13" s="110" t="s">
        <v>109</v>
      </c>
      <c r="C13" s="111"/>
      <c r="D13" s="111"/>
      <c r="E13" s="112"/>
      <c r="J13" s="4"/>
      <c r="K13" s="4"/>
    </row>
    <row r="14" spans="1:11" ht="12" customHeight="1" x14ac:dyDescent="0.2">
      <c r="A14" s="5"/>
      <c r="B14" s="6"/>
      <c r="C14" s="6"/>
      <c r="D14" s="6"/>
      <c r="E14" s="6"/>
      <c r="J14" s="4"/>
      <c r="K14" s="4"/>
    </row>
    <row r="15" spans="1:11" ht="46.5" customHeight="1" x14ac:dyDescent="0.25">
      <c r="A15" s="108" t="s">
        <v>13</v>
      </c>
      <c r="B15" s="108"/>
      <c r="C15" s="108"/>
      <c r="D15" s="108"/>
      <c r="E15" s="108"/>
      <c r="J15" s="4"/>
      <c r="K15" s="4"/>
    </row>
    <row r="16" spans="1:11" ht="14.25" customHeight="1" x14ac:dyDescent="0.2">
      <c r="A16" s="72"/>
      <c r="B16" s="72"/>
      <c r="C16" s="72"/>
      <c r="D16" s="72"/>
      <c r="E16" s="72"/>
      <c r="J16" s="4"/>
      <c r="K16" s="4"/>
    </row>
    <row r="17" spans="1:11" ht="32.25" customHeight="1" x14ac:dyDescent="0.2">
      <c r="A17" s="113" t="s">
        <v>107</v>
      </c>
      <c r="B17" s="113"/>
      <c r="C17" s="113"/>
      <c r="D17" s="113"/>
      <c r="E17" s="113"/>
      <c r="F17" s="72"/>
      <c r="G17" s="72"/>
      <c r="H17" s="72"/>
      <c r="I17" s="72"/>
      <c r="J17" s="4"/>
      <c r="K17" s="4"/>
    </row>
    <row r="18" spans="1:11" ht="15" customHeight="1" x14ac:dyDescent="0.2">
      <c r="A18" s="68"/>
      <c r="B18" s="67"/>
      <c r="C18" s="67"/>
      <c r="D18" s="67"/>
      <c r="E18" s="11" t="s">
        <v>62</v>
      </c>
      <c r="F18" s="72"/>
      <c r="G18" s="72"/>
      <c r="H18" s="72"/>
      <c r="I18" s="72"/>
      <c r="J18" s="4"/>
      <c r="K18" s="4"/>
    </row>
    <row r="19" spans="1:11" ht="24" customHeight="1" x14ac:dyDescent="0.2">
      <c r="A19" s="87" t="s">
        <v>148</v>
      </c>
      <c r="B19" s="143" t="s">
        <v>147</v>
      </c>
      <c r="C19" s="144"/>
      <c r="D19" s="145"/>
      <c r="E19" s="89">
        <f>E20+E21+E22+E23+E24+E25+E26</f>
        <v>-49999.999999999985</v>
      </c>
      <c r="F19" s="81"/>
      <c r="G19" s="81"/>
      <c r="H19" s="81"/>
      <c r="I19" s="81"/>
      <c r="J19" s="4"/>
      <c r="K19" s="4"/>
    </row>
    <row r="20" spans="1:11" ht="15" customHeight="1" x14ac:dyDescent="0.2">
      <c r="A20" s="3" t="s">
        <v>126</v>
      </c>
      <c r="B20" s="139" t="s">
        <v>127</v>
      </c>
      <c r="C20" s="139"/>
      <c r="D20" s="139"/>
      <c r="E20" s="88">
        <v>-298000</v>
      </c>
      <c r="F20" s="74"/>
      <c r="G20" s="74"/>
      <c r="H20" s="74"/>
      <c r="I20" s="74"/>
      <c r="J20" s="4"/>
      <c r="K20" s="4"/>
    </row>
    <row r="21" spans="1:11" ht="39" customHeight="1" x14ac:dyDescent="0.2">
      <c r="A21" s="85" t="s">
        <v>141</v>
      </c>
      <c r="B21" s="140" t="s">
        <v>142</v>
      </c>
      <c r="C21" s="141"/>
      <c r="D21" s="142"/>
      <c r="E21" s="47">
        <v>-96900</v>
      </c>
      <c r="F21" s="81"/>
      <c r="G21" s="81"/>
      <c r="H21" s="81"/>
      <c r="I21" s="81"/>
      <c r="J21" s="4"/>
      <c r="K21" s="4"/>
    </row>
    <row r="22" spans="1:11" ht="39.75" customHeight="1" x14ac:dyDescent="0.2">
      <c r="A22" s="85" t="s">
        <v>143</v>
      </c>
      <c r="B22" s="140" t="s">
        <v>145</v>
      </c>
      <c r="C22" s="141"/>
      <c r="D22" s="142"/>
      <c r="E22" s="47">
        <v>57000</v>
      </c>
      <c r="F22" s="81"/>
      <c r="G22" s="81"/>
      <c r="H22" s="81"/>
      <c r="I22" s="81"/>
      <c r="J22" s="4"/>
      <c r="K22" s="4"/>
    </row>
    <row r="23" spans="1:11" ht="40.5" customHeight="1" x14ac:dyDescent="0.2">
      <c r="A23" s="86" t="s">
        <v>144</v>
      </c>
      <c r="B23" s="140" t="s">
        <v>146</v>
      </c>
      <c r="C23" s="141"/>
      <c r="D23" s="142"/>
      <c r="E23" s="47">
        <v>5000</v>
      </c>
      <c r="F23" s="81"/>
      <c r="G23" s="81"/>
      <c r="H23" s="81"/>
      <c r="I23" s="81"/>
      <c r="J23" s="4"/>
      <c r="K23" s="4"/>
    </row>
    <row r="24" spans="1:11" ht="27" customHeight="1" x14ac:dyDescent="0.2">
      <c r="A24" s="3" t="s">
        <v>115</v>
      </c>
      <c r="B24" s="131" t="s">
        <v>116</v>
      </c>
      <c r="C24" s="131"/>
      <c r="D24" s="131"/>
      <c r="E24" s="47">
        <v>179396.95</v>
      </c>
      <c r="F24" s="73"/>
      <c r="G24" s="73"/>
      <c r="H24" s="73"/>
      <c r="I24" s="73"/>
      <c r="J24" s="4"/>
      <c r="K24" s="4"/>
    </row>
    <row r="25" spans="1:11" ht="27.75" customHeight="1" x14ac:dyDescent="0.2">
      <c r="A25" s="3" t="s">
        <v>117</v>
      </c>
      <c r="B25" s="131" t="s">
        <v>119</v>
      </c>
      <c r="C25" s="131"/>
      <c r="D25" s="131"/>
      <c r="E25" s="47">
        <f>38366.04+5000-2148.91-279.94</f>
        <v>40937.19</v>
      </c>
      <c r="F25" s="73"/>
      <c r="G25" s="73"/>
      <c r="H25" s="73"/>
      <c r="I25" s="73"/>
      <c r="J25" s="4"/>
      <c r="K25" s="4"/>
    </row>
    <row r="26" spans="1:11" ht="40.5" customHeight="1" x14ac:dyDescent="0.2">
      <c r="A26" s="3" t="s">
        <v>118</v>
      </c>
      <c r="B26" s="131" t="s">
        <v>120</v>
      </c>
      <c r="C26" s="131"/>
      <c r="D26" s="131"/>
      <c r="E26" s="47">
        <f>69868.75+5000-11482.29-820.6</f>
        <v>62565.86</v>
      </c>
      <c r="F26" s="73"/>
      <c r="G26" s="73"/>
      <c r="H26" s="73"/>
      <c r="I26" s="73"/>
      <c r="J26" s="4"/>
      <c r="K26" s="4"/>
    </row>
    <row r="27" spans="1:11" ht="27" customHeight="1" x14ac:dyDescent="0.2">
      <c r="A27" s="90" t="s">
        <v>149</v>
      </c>
      <c r="B27" s="146" t="s">
        <v>150</v>
      </c>
      <c r="C27" s="147"/>
      <c r="D27" s="148"/>
      <c r="E27" s="91">
        <f>E28+E29</f>
        <v>3535019.9</v>
      </c>
      <c r="F27" s="81"/>
      <c r="G27" s="81"/>
      <c r="H27" s="81"/>
      <c r="I27" s="81"/>
      <c r="J27" s="4"/>
      <c r="K27" s="4"/>
    </row>
    <row r="28" spans="1:11" ht="40.5" customHeight="1" x14ac:dyDescent="0.2">
      <c r="A28" s="75" t="s">
        <v>125</v>
      </c>
      <c r="B28" s="150" t="s">
        <v>128</v>
      </c>
      <c r="C28" s="151"/>
      <c r="D28" s="152"/>
      <c r="E28" s="76">
        <v>14800</v>
      </c>
      <c r="F28" s="74"/>
      <c r="G28" s="74"/>
      <c r="H28" s="74"/>
      <c r="I28" s="74"/>
      <c r="J28" s="4"/>
      <c r="K28" s="4"/>
    </row>
    <row r="29" spans="1:11" ht="27.75" customHeight="1" x14ac:dyDescent="0.2">
      <c r="A29" s="130" t="s">
        <v>64</v>
      </c>
      <c r="B29" s="129" t="s">
        <v>65</v>
      </c>
      <c r="C29" s="129"/>
      <c r="D29" s="129"/>
      <c r="E29" s="48">
        <f>E30+E31+E32+E33+E34+E35+E36</f>
        <v>3520219.9</v>
      </c>
      <c r="G29" s="49"/>
      <c r="H29" s="49"/>
      <c r="I29" s="49"/>
      <c r="J29" s="4"/>
      <c r="K29" s="4"/>
    </row>
    <row r="30" spans="1:11" ht="87.75" customHeight="1" x14ac:dyDescent="0.2">
      <c r="A30" s="130"/>
      <c r="B30" s="131" t="s">
        <v>138</v>
      </c>
      <c r="C30" s="131"/>
      <c r="D30" s="131"/>
      <c r="E30" s="47">
        <f>81746.54+147922.27+14381.33+51533.12+114738.04+64716+47833.59+22038.93+106922.08</f>
        <v>651831.9</v>
      </c>
      <c r="G30" s="50"/>
      <c r="H30" s="50"/>
      <c r="I30" s="51"/>
      <c r="J30" s="4"/>
      <c r="K30" s="4"/>
    </row>
    <row r="31" spans="1:11" ht="38.85" customHeight="1" x14ac:dyDescent="0.2">
      <c r="A31" s="130"/>
      <c r="B31" s="131" t="s">
        <v>108</v>
      </c>
      <c r="C31" s="131"/>
      <c r="D31" s="131"/>
      <c r="E31" s="47">
        <f>873000+505500</f>
        <v>1378500</v>
      </c>
      <c r="G31" s="50"/>
      <c r="H31" s="50"/>
      <c r="I31" s="51"/>
      <c r="J31" s="4"/>
      <c r="K31" s="4"/>
    </row>
    <row r="32" spans="1:11" ht="38.85" customHeight="1" x14ac:dyDescent="0.2">
      <c r="A32" s="130"/>
      <c r="B32" s="131" t="s">
        <v>114</v>
      </c>
      <c r="C32" s="131"/>
      <c r="D32" s="131"/>
      <c r="E32" s="47">
        <v>165000</v>
      </c>
      <c r="G32" s="50"/>
      <c r="H32" s="50"/>
      <c r="I32" s="51"/>
      <c r="J32" s="4"/>
      <c r="K32" s="4"/>
    </row>
    <row r="33" spans="1:11" ht="28.5" customHeight="1" x14ac:dyDescent="0.2">
      <c r="A33" s="130"/>
      <c r="B33" s="131" t="s">
        <v>121</v>
      </c>
      <c r="C33" s="131"/>
      <c r="D33" s="131"/>
      <c r="E33" s="47">
        <v>-180</v>
      </c>
      <c r="G33" s="50"/>
      <c r="H33" s="50"/>
      <c r="I33" s="51"/>
      <c r="J33" s="4"/>
      <c r="K33" s="4"/>
    </row>
    <row r="34" spans="1:11" ht="52.5" customHeight="1" x14ac:dyDescent="0.2">
      <c r="A34" s="130"/>
      <c r="B34" s="131" t="s">
        <v>105</v>
      </c>
      <c r="C34" s="131"/>
      <c r="D34" s="131"/>
      <c r="E34" s="47">
        <v>250000</v>
      </c>
      <c r="G34" s="50"/>
      <c r="H34" s="50"/>
      <c r="I34" s="51"/>
      <c r="J34" s="4"/>
      <c r="K34" s="4"/>
    </row>
    <row r="35" spans="1:11" ht="38.25" customHeight="1" x14ac:dyDescent="0.2">
      <c r="A35" s="130"/>
      <c r="B35" s="131" t="s">
        <v>153</v>
      </c>
      <c r="C35" s="131"/>
      <c r="D35" s="131"/>
      <c r="E35" s="47">
        <f>443600+400000</f>
        <v>843600</v>
      </c>
      <c r="G35" s="50"/>
      <c r="H35" s="50"/>
      <c r="I35" s="51"/>
      <c r="J35" s="4"/>
      <c r="K35" s="4"/>
    </row>
    <row r="36" spans="1:11" ht="38.85" customHeight="1" x14ac:dyDescent="0.2">
      <c r="A36" s="130"/>
      <c r="B36" s="131" t="s">
        <v>132</v>
      </c>
      <c r="C36" s="131"/>
      <c r="D36" s="131"/>
      <c r="E36" s="47">
        <v>231468</v>
      </c>
      <c r="G36" s="50"/>
      <c r="H36" s="50"/>
      <c r="I36" s="51"/>
      <c r="J36" s="4"/>
      <c r="K36" s="4"/>
    </row>
    <row r="37" spans="1:11" ht="18.75" customHeight="1" x14ac:dyDescent="0.2">
      <c r="A37" s="90" t="s">
        <v>151</v>
      </c>
      <c r="B37" s="146" t="s">
        <v>152</v>
      </c>
      <c r="C37" s="147"/>
      <c r="D37" s="148"/>
      <c r="E37" s="92">
        <f>E38</f>
        <v>50000</v>
      </c>
      <c r="G37" s="50"/>
      <c r="H37" s="50"/>
      <c r="I37" s="51"/>
      <c r="J37" s="4"/>
      <c r="K37" s="4"/>
    </row>
    <row r="38" spans="1:11" ht="38.85" customHeight="1" x14ac:dyDescent="0.2">
      <c r="A38" s="82" t="s">
        <v>129</v>
      </c>
      <c r="B38" s="131" t="s">
        <v>130</v>
      </c>
      <c r="C38" s="131"/>
      <c r="D38" s="131"/>
      <c r="E38" s="47">
        <v>50000</v>
      </c>
      <c r="G38" s="50"/>
      <c r="H38" s="50"/>
      <c r="I38" s="51"/>
      <c r="J38" s="4"/>
      <c r="K38" s="4"/>
    </row>
    <row r="39" spans="1:11" ht="15.75" customHeight="1" x14ac:dyDescent="0.2">
      <c r="A39" s="132" t="s">
        <v>66</v>
      </c>
      <c r="B39" s="132"/>
      <c r="C39" s="132"/>
      <c r="D39" s="132"/>
      <c r="E39" s="52">
        <f>E19+E27+E37</f>
        <v>3535019.9</v>
      </c>
      <c r="G39" s="53"/>
      <c r="H39" s="53"/>
      <c r="I39" s="54"/>
      <c r="J39" s="4"/>
      <c r="K39" s="4"/>
    </row>
    <row r="40" spans="1:11" ht="15.75" customHeight="1" x14ac:dyDescent="0.2">
      <c r="A40" s="55"/>
      <c r="B40" s="55"/>
      <c r="C40" s="55"/>
      <c r="D40" s="55"/>
      <c r="E40" s="56"/>
      <c r="G40" s="53"/>
      <c r="H40" s="53"/>
      <c r="I40" s="54"/>
      <c r="J40" s="4"/>
      <c r="K40" s="4"/>
    </row>
    <row r="41" spans="1:11" ht="44.25" customHeight="1" x14ac:dyDescent="0.25">
      <c r="A41" s="108" t="s">
        <v>91</v>
      </c>
      <c r="B41" s="108"/>
      <c r="C41" s="108"/>
      <c r="D41" s="108"/>
      <c r="E41" s="108"/>
      <c r="J41" s="4"/>
      <c r="K41" s="4"/>
    </row>
    <row r="42" spans="1:11" ht="21" customHeight="1" x14ac:dyDescent="0.2">
      <c r="A42" s="100" t="s">
        <v>20</v>
      </c>
      <c r="B42" s="100"/>
      <c r="C42" s="100"/>
      <c r="D42" s="100"/>
      <c r="E42" s="100"/>
      <c r="J42" s="4"/>
      <c r="K42" s="4"/>
    </row>
    <row r="43" spans="1:11" ht="64.5" customHeight="1" x14ac:dyDescent="0.2">
      <c r="A43" s="101" t="s">
        <v>170</v>
      </c>
      <c r="B43" s="101"/>
      <c r="C43" s="101"/>
      <c r="D43" s="101"/>
      <c r="E43" s="101"/>
      <c r="J43" s="4"/>
      <c r="K43" s="4"/>
    </row>
    <row r="44" spans="1:11" ht="28.5" customHeight="1" x14ac:dyDescent="0.2">
      <c r="A44" s="102" t="s">
        <v>22</v>
      </c>
      <c r="B44" s="102"/>
      <c r="C44" s="16" t="s">
        <v>23</v>
      </c>
      <c r="D44" s="69" t="s">
        <v>24</v>
      </c>
      <c r="E44" s="69" t="s">
        <v>25</v>
      </c>
      <c r="J44" s="4"/>
      <c r="K44" s="4"/>
    </row>
    <row r="45" spans="1:11" ht="18" customHeight="1" x14ac:dyDescent="0.2">
      <c r="A45" s="96" t="s">
        <v>158</v>
      </c>
      <c r="B45" s="96"/>
      <c r="C45" s="77" t="s">
        <v>133</v>
      </c>
      <c r="D45" s="79">
        <f>15454.74+22600+(70000)</f>
        <v>108054.73999999999</v>
      </c>
      <c r="E45" s="107" t="s">
        <v>159</v>
      </c>
      <c r="J45" s="4"/>
      <c r="K45" s="4"/>
    </row>
    <row r="46" spans="1:11" ht="18" customHeight="1" x14ac:dyDescent="0.2">
      <c r="A46" s="96"/>
      <c r="B46" s="96"/>
      <c r="C46" s="77" t="s">
        <v>27</v>
      </c>
      <c r="D46" s="84">
        <f>200558.52-22600+616498</f>
        <v>794456.52</v>
      </c>
      <c r="E46" s="107"/>
      <c r="J46" s="4"/>
      <c r="K46" s="4"/>
    </row>
    <row r="47" spans="1:11" ht="15.75" customHeight="1" x14ac:dyDescent="0.2">
      <c r="A47" s="96"/>
      <c r="B47" s="96"/>
      <c r="C47" s="77" t="s">
        <v>139</v>
      </c>
      <c r="D47" s="78">
        <f>-5000</f>
        <v>-5000</v>
      </c>
      <c r="E47" s="107"/>
      <c r="J47" s="4"/>
      <c r="K47" s="4"/>
    </row>
    <row r="48" spans="1:11" ht="51" customHeight="1" x14ac:dyDescent="0.2">
      <c r="A48" s="122" t="s">
        <v>93</v>
      </c>
      <c r="B48" s="123"/>
      <c r="C48" s="94" t="s">
        <v>68</v>
      </c>
      <c r="D48" s="19">
        <f>-500+500-498</f>
        <v>-498</v>
      </c>
      <c r="E48" s="93" t="s">
        <v>160</v>
      </c>
      <c r="J48" s="4"/>
      <c r="K48" s="4"/>
    </row>
    <row r="49" spans="1:11" ht="18" customHeight="1" x14ac:dyDescent="0.2">
      <c r="A49" s="122" t="s">
        <v>94</v>
      </c>
      <c r="B49" s="123"/>
      <c r="C49" s="18" t="s">
        <v>33</v>
      </c>
      <c r="D49" s="59">
        <f>37835-25300+16154-10000+16200</f>
        <v>34889</v>
      </c>
      <c r="E49" s="80" t="s">
        <v>163</v>
      </c>
      <c r="J49" s="4"/>
      <c r="K49" s="4"/>
    </row>
    <row r="50" spans="1:11" ht="16.5" customHeight="1" x14ac:dyDescent="0.2">
      <c r="A50" s="124"/>
      <c r="B50" s="125"/>
      <c r="C50" s="18" t="s">
        <v>136</v>
      </c>
      <c r="D50" s="59">
        <f>-60</f>
        <v>-60</v>
      </c>
      <c r="E50" s="80" t="s">
        <v>135</v>
      </c>
      <c r="J50" s="4"/>
      <c r="K50" s="4"/>
    </row>
    <row r="51" spans="1:11" ht="36.75" customHeight="1" x14ac:dyDescent="0.2">
      <c r="A51" s="134" t="s">
        <v>95</v>
      </c>
      <c r="B51" s="135"/>
      <c r="C51" s="18" t="s">
        <v>74</v>
      </c>
      <c r="D51" s="19">
        <f>-1852</f>
        <v>-1852</v>
      </c>
      <c r="E51" s="61" t="s">
        <v>161</v>
      </c>
      <c r="J51" s="4"/>
      <c r="K51" s="4"/>
    </row>
    <row r="52" spans="1:11" ht="36.75" hidden="1" customHeight="1" x14ac:dyDescent="0.2">
      <c r="A52" s="133" t="s">
        <v>37</v>
      </c>
      <c r="B52" s="133"/>
      <c r="C52" s="23" t="s">
        <v>38</v>
      </c>
      <c r="D52" s="24"/>
      <c r="E52" s="107" t="s">
        <v>162</v>
      </c>
      <c r="J52" s="4"/>
      <c r="K52" s="4"/>
    </row>
    <row r="53" spans="1:11" ht="27.75" customHeight="1" x14ac:dyDescent="0.2">
      <c r="A53" s="133"/>
      <c r="B53" s="133"/>
      <c r="C53" s="23" t="s">
        <v>40</v>
      </c>
      <c r="D53" s="24">
        <f>75000</f>
        <v>75000</v>
      </c>
      <c r="E53" s="107"/>
      <c r="J53" s="4"/>
      <c r="K53" s="4"/>
    </row>
    <row r="54" spans="1:11" ht="26.25" customHeight="1" x14ac:dyDescent="0.2">
      <c r="A54" s="122" t="s">
        <v>157</v>
      </c>
      <c r="B54" s="123"/>
      <c r="C54" s="23" t="s">
        <v>134</v>
      </c>
      <c r="D54" s="24">
        <v>15454.74</v>
      </c>
      <c r="E54" s="60" t="s">
        <v>28</v>
      </c>
      <c r="J54" s="4"/>
      <c r="K54" s="4"/>
    </row>
    <row r="55" spans="1:11" ht="23.25" customHeight="1" x14ac:dyDescent="0.2">
      <c r="A55" s="124"/>
      <c r="B55" s="125"/>
      <c r="C55" s="23" t="s">
        <v>123</v>
      </c>
      <c r="D55" s="24">
        <v>14800</v>
      </c>
      <c r="E55" s="60" t="s">
        <v>124</v>
      </c>
      <c r="J55" s="4"/>
      <c r="K55" s="4"/>
    </row>
    <row r="56" spans="1:11" ht="37.5" customHeight="1" x14ac:dyDescent="0.2">
      <c r="A56" s="134" t="s">
        <v>156</v>
      </c>
      <c r="B56" s="135"/>
      <c r="C56" s="18" t="s">
        <v>154</v>
      </c>
      <c r="D56" s="24">
        <v>-16760</v>
      </c>
      <c r="E56" s="60" t="s">
        <v>164</v>
      </c>
      <c r="J56" s="4"/>
      <c r="K56" s="4"/>
    </row>
    <row r="57" spans="1:11" ht="15.75" customHeight="1" x14ac:dyDescent="0.2">
      <c r="A57" s="122" t="s">
        <v>171</v>
      </c>
      <c r="B57" s="123"/>
      <c r="C57" s="23" t="s">
        <v>104</v>
      </c>
      <c r="D57" s="24">
        <f>81746.54+147922.27+14381.33+51533.12+114738.04+64716+47833.59+128961.01</f>
        <v>651831.9</v>
      </c>
      <c r="E57" s="153" t="s">
        <v>155</v>
      </c>
      <c r="J57" s="4"/>
      <c r="K57" s="4"/>
    </row>
    <row r="58" spans="1:11" ht="16.5" customHeight="1" x14ac:dyDescent="0.2">
      <c r="A58" s="124"/>
      <c r="B58" s="125"/>
      <c r="C58" s="23" t="s">
        <v>137</v>
      </c>
      <c r="D58" s="24">
        <f>70000+210000</f>
        <v>280000</v>
      </c>
      <c r="E58" s="137"/>
      <c r="J58" s="4"/>
      <c r="K58" s="4"/>
    </row>
    <row r="59" spans="1:11" ht="36" customHeight="1" x14ac:dyDescent="0.2">
      <c r="A59" s="133" t="s">
        <v>96</v>
      </c>
      <c r="B59" s="133"/>
      <c r="C59" s="23" t="s">
        <v>45</v>
      </c>
      <c r="D59" s="25">
        <f>-180</f>
        <v>-180</v>
      </c>
      <c r="E59" s="70" t="s">
        <v>82</v>
      </c>
      <c r="J59" s="4"/>
      <c r="K59" s="4"/>
    </row>
    <row r="60" spans="1:11" ht="48.75" hidden="1" customHeight="1" x14ac:dyDescent="0.2">
      <c r="A60" s="138" t="s">
        <v>97</v>
      </c>
      <c r="B60" s="138"/>
      <c r="C60" s="18" t="s">
        <v>80</v>
      </c>
      <c r="D60" s="25"/>
      <c r="E60" s="70" t="s">
        <v>87</v>
      </c>
      <c r="J60" s="4"/>
      <c r="K60" s="4"/>
    </row>
    <row r="61" spans="1:11" ht="48.75" customHeight="1" x14ac:dyDescent="0.2">
      <c r="A61" s="157" t="s">
        <v>157</v>
      </c>
      <c r="B61" s="158"/>
      <c r="C61" s="23" t="s">
        <v>80</v>
      </c>
      <c r="D61" s="25">
        <v>560</v>
      </c>
      <c r="E61" s="83" t="s">
        <v>165</v>
      </c>
      <c r="J61" s="4"/>
      <c r="K61" s="4"/>
    </row>
    <row r="62" spans="1:11" ht="21" customHeight="1" x14ac:dyDescent="0.2">
      <c r="A62" s="122" t="s">
        <v>94</v>
      </c>
      <c r="B62" s="123"/>
      <c r="C62" s="27" t="s">
        <v>47</v>
      </c>
      <c r="D62" s="25">
        <f>112003.66-139277.97-10470-192835+100730.07-66560.39</f>
        <v>-196409.63</v>
      </c>
      <c r="E62" s="62" t="s">
        <v>166</v>
      </c>
      <c r="J62" s="4"/>
      <c r="K62" s="4"/>
    </row>
    <row r="63" spans="1:11" ht="15.75" customHeight="1" x14ac:dyDescent="0.2">
      <c r="A63" s="124"/>
      <c r="B63" s="125"/>
      <c r="C63" s="27" t="s">
        <v>49</v>
      </c>
      <c r="D63" s="25">
        <f>-1019.36-9051-647.02+15689.33</f>
        <v>4971.9499999999989</v>
      </c>
      <c r="E63" s="62" t="s">
        <v>167</v>
      </c>
      <c r="J63" s="4"/>
      <c r="K63" s="4"/>
    </row>
    <row r="64" spans="1:11" ht="8.25" hidden="1" customHeight="1" x14ac:dyDescent="0.2">
      <c r="A64" s="133" t="s">
        <v>96</v>
      </c>
      <c r="B64" s="133"/>
      <c r="C64" s="27" t="s">
        <v>51</v>
      </c>
      <c r="D64" s="25"/>
      <c r="E64" s="70" t="s">
        <v>88</v>
      </c>
      <c r="J64" s="4"/>
      <c r="K64" s="4"/>
    </row>
    <row r="65" spans="1:11" ht="14.25" customHeight="1" x14ac:dyDescent="0.2">
      <c r="A65" s="122" t="s">
        <v>98</v>
      </c>
      <c r="B65" s="123"/>
      <c r="C65" s="58" t="s">
        <v>81</v>
      </c>
      <c r="D65" s="22">
        <f>-112003.66-532048.53+10470+8780+26313+67407.41-91189.33+300</f>
        <v>-621971.11</v>
      </c>
      <c r="E65" s="153" t="s">
        <v>140</v>
      </c>
      <c r="J65" s="4"/>
      <c r="K65" s="4"/>
    </row>
    <row r="66" spans="1:11" ht="14.25" customHeight="1" x14ac:dyDescent="0.2">
      <c r="A66" s="155"/>
      <c r="B66" s="156"/>
      <c r="C66" s="58" t="s">
        <v>110</v>
      </c>
      <c r="D66" s="22">
        <v>505500</v>
      </c>
      <c r="E66" s="154"/>
      <c r="J66" s="4"/>
      <c r="K66" s="4"/>
    </row>
    <row r="67" spans="1:11" ht="14.25" customHeight="1" x14ac:dyDescent="0.2">
      <c r="A67" s="155"/>
      <c r="B67" s="156"/>
      <c r="C67" s="58" t="s">
        <v>111</v>
      </c>
      <c r="D67" s="22">
        <f>297190-44607.53</f>
        <v>252582.47</v>
      </c>
      <c r="E67" s="154"/>
      <c r="J67" s="4"/>
      <c r="K67" s="4"/>
    </row>
    <row r="68" spans="1:11" ht="14.25" customHeight="1" x14ac:dyDescent="0.2">
      <c r="A68" s="155"/>
      <c r="B68" s="156"/>
      <c r="C68" s="58" t="s">
        <v>112</v>
      </c>
      <c r="D68" s="22">
        <v>873000</v>
      </c>
      <c r="E68" s="154"/>
      <c r="J68" s="4"/>
      <c r="K68" s="4"/>
    </row>
    <row r="69" spans="1:11" ht="14.25" customHeight="1" x14ac:dyDescent="0.2">
      <c r="A69" s="155"/>
      <c r="B69" s="156"/>
      <c r="C69" s="58" t="s">
        <v>113</v>
      </c>
      <c r="D69" s="22">
        <f>374136.5+6.36-61313.54</f>
        <v>312829.32</v>
      </c>
      <c r="E69" s="137"/>
      <c r="J69" s="4"/>
      <c r="K69" s="4"/>
    </row>
    <row r="70" spans="1:11" ht="17.25" customHeight="1" x14ac:dyDescent="0.2">
      <c r="A70" s="124"/>
      <c r="B70" s="125"/>
      <c r="C70" s="58" t="s">
        <v>76</v>
      </c>
      <c r="D70" s="22">
        <f>80000</f>
        <v>80000</v>
      </c>
      <c r="E70" s="61" t="s">
        <v>168</v>
      </c>
      <c r="J70" s="4"/>
      <c r="K70" s="4"/>
    </row>
    <row r="71" spans="1:11" ht="16.5" customHeight="1" x14ac:dyDescent="0.2">
      <c r="A71" s="122" t="s">
        <v>99</v>
      </c>
      <c r="B71" s="123"/>
      <c r="C71" s="58" t="s">
        <v>73</v>
      </c>
      <c r="D71" s="159">
        <f>69999.38+27682-564800-275000-187000</f>
        <v>-929118.62</v>
      </c>
      <c r="E71" s="162" t="s">
        <v>172</v>
      </c>
      <c r="J71" s="4"/>
      <c r="K71" s="4"/>
    </row>
    <row r="72" spans="1:11" ht="16.5" customHeight="1" x14ac:dyDescent="0.2">
      <c r="A72" s="155"/>
      <c r="B72" s="156"/>
      <c r="C72" s="27" t="s">
        <v>174</v>
      </c>
      <c r="D72" s="161">
        <v>214600</v>
      </c>
      <c r="E72" s="163"/>
      <c r="J72" s="4"/>
      <c r="K72" s="4"/>
    </row>
    <row r="73" spans="1:11" ht="23.25" customHeight="1" x14ac:dyDescent="0.2">
      <c r="A73" s="124"/>
      <c r="B73" s="125"/>
      <c r="C73" s="58" t="s">
        <v>77</v>
      </c>
      <c r="D73" s="22">
        <v>250000</v>
      </c>
      <c r="E73" s="160" t="s">
        <v>169</v>
      </c>
      <c r="J73" s="4"/>
      <c r="K73" s="4"/>
    </row>
    <row r="74" spans="1:11" ht="18.75" customHeight="1" x14ac:dyDescent="0.2">
      <c r="A74" s="122" t="s">
        <v>100</v>
      </c>
      <c r="B74" s="123"/>
      <c r="C74" s="58" t="s">
        <v>122</v>
      </c>
      <c r="D74" s="22">
        <f>-69999.38-36462-70000+354800+365000-99000</f>
        <v>444338.62</v>
      </c>
      <c r="E74" s="61" t="s">
        <v>172</v>
      </c>
      <c r="J74" s="4"/>
      <c r="K74" s="4"/>
    </row>
    <row r="75" spans="1:11" ht="23.25" customHeight="1" x14ac:dyDescent="0.2">
      <c r="A75" s="124"/>
      <c r="B75" s="125"/>
      <c r="C75" s="58" t="s">
        <v>131</v>
      </c>
      <c r="D75" s="22">
        <f>165000+229000</f>
        <v>394000</v>
      </c>
      <c r="E75" s="95" t="s">
        <v>169</v>
      </c>
      <c r="J75" s="4"/>
      <c r="K75" s="4"/>
    </row>
    <row r="76" spans="1:11" ht="15" customHeight="1" x14ac:dyDescent="0.2">
      <c r="A76" s="28"/>
      <c r="B76" s="29"/>
      <c r="C76" s="30"/>
      <c r="D76" s="31">
        <f>SUM(D45:D75)</f>
        <v>3535019.9</v>
      </c>
      <c r="E76" s="32"/>
      <c r="J76" s="4"/>
      <c r="K76" s="33"/>
    </row>
    <row r="77" spans="1:11" ht="7.5" customHeight="1" x14ac:dyDescent="0.2">
      <c r="A77" s="34"/>
      <c r="B77" s="34"/>
      <c r="C77" s="35"/>
      <c r="D77" s="35"/>
      <c r="E77" s="35"/>
      <c r="J77" s="4"/>
      <c r="K77" s="33"/>
    </row>
    <row r="78" spans="1:11" ht="16.350000000000001" customHeight="1" x14ac:dyDescent="0.25">
      <c r="A78" s="36" t="s">
        <v>70</v>
      </c>
      <c r="B78" s="36"/>
      <c r="C78" s="36"/>
      <c r="D78" s="36"/>
      <c r="E78" s="36"/>
      <c r="J78" s="4"/>
      <c r="K78" s="4"/>
    </row>
    <row r="79" spans="1:11" ht="16.350000000000001" customHeight="1" x14ac:dyDescent="0.2">
      <c r="A79" s="97" t="s">
        <v>90</v>
      </c>
      <c r="B79" s="98" t="s">
        <v>55</v>
      </c>
      <c r="C79" s="98"/>
      <c r="D79" s="37" t="s">
        <v>20</v>
      </c>
      <c r="E79" s="71" t="s">
        <v>56</v>
      </c>
      <c r="J79" s="4"/>
      <c r="K79" s="4"/>
    </row>
    <row r="80" spans="1:11" ht="16.350000000000001" customHeight="1" x14ac:dyDescent="0.2">
      <c r="A80" s="97"/>
      <c r="B80" s="99">
        <f>35110619.79+(191590+300000)+300000+81746.54+(147922.27+250000)+(14381.33+165000+505500+873000)+(51533.12-180)+14800+114738.04+64716+231468+47833.59+(128961.01)+(843600)</f>
        <v>39437229.689999998</v>
      </c>
      <c r="C80" s="99"/>
      <c r="D80" s="39">
        <f>35110619.79+1546442.23+491590+300000+81746.54+397922.27+1557881.33+51353.12+14800+114738.04+64716+231468+47833.59+128961.01+843600</f>
        <v>40983671.919999994</v>
      </c>
      <c r="E80" s="40">
        <f>D80-B80</f>
        <v>1546442.2299999967</v>
      </c>
      <c r="F80" s="65">
        <f>G80-E80</f>
        <v>3.2596290111541748E-9</v>
      </c>
      <c r="G80">
        <v>1546442.23</v>
      </c>
      <c r="J80" s="4"/>
      <c r="K80" s="4"/>
    </row>
    <row r="81" spans="1:4" ht="13.35" customHeight="1" x14ac:dyDescent="0.2"/>
    <row r="82" spans="1:4" ht="13.35" customHeight="1" x14ac:dyDescent="0.25">
      <c r="A82" s="42" t="s">
        <v>71</v>
      </c>
      <c r="B82" s="42"/>
      <c r="C82" s="42"/>
      <c r="D82" s="43" t="s">
        <v>72</v>
      </c>
    </row>
    <row r="83" spans="1:4" ht="9.75" customHeight="1" x14ac:dyDescent="0.2">
      <c r="A83" s="44"/>
    </row>
    <row r="84" spans="1:4" x14ac:dyDescent="0.2">
      <c r="C84" t="s">
        <v>173</v>
      </c>
    </row>
  </sheetData>
  <mergeCells count="64">
    <mergeCell ref="A41:E41"/>
    <mergeCell ref="A42:E42"/>
    <mergeCell ref="A43:E43"/>
    <mergeCell ref="A44:B44"/>
    <mergeCell ref="E71:E72"/>
    <mergeCell ref="A79:A80"/>
    <mergeCell ref="B79:C79"/>
    <mergeCell ref="B80:C80"/>
    <mergeCell ref="A71:B73"/>
    <mergeCell ref="A57:B58"/>
    <mergeCell ref="A59:B59"/>
    <mergeCell ref="A60:B60"/>
    <mergeCell ref="A62:B63"/>
    <mergeCell ref="A64:B64"/>
    <mergeCell ref="A65:B70"/>
    <mergeCell ref="A61:B61"/>
    <mergeCell ref="A74:B75"/>
    <mergeCell ref="E65:E69"/>
    <mergeCell ref="A54:B55"/>
    <mergeCell ref="A49:B50"/>
    <mergeCell ref="A45:B47"/>
    <mergeCell ref="E45:E47"/>
    <mergeCell ref="A56:B56"/>
    <mergeCell ref="E57:E58"/>
    <mergeCell ref="A48:B48"/>
    <mergeCell ref="A51:B51"/>
    <mergeCell ref="A52:B53"/>
    <mergeCell ref="E52:E53"/>
    <mergeCell ref="B26:D26"/>
    <mergeCell ref="B33:D33"/>
    <mergeCell ref="B28:D28"/>
    <mergeCell ref="A39:D39"/>
    <mergeCell ref="B38:D38"/>
    <mergeCell ref="B34:D34"/>
    <mergeCell ref="B37:D37"/>
    <mergeCell ref="B35:D35"/>
    <mergeCell ref="A1:E1"/>
    <mergeCell ref="A2:E2"/>
    <mergeCell ref="A3:E3"/>
    <mergeCell ref="A4:E4"/>
    <mergeCell ref="A5:E5"/>
    <mergeCell ref="A12:E12"/>
    <mergeCell ref="B13:E13"/>
    <mergeCell ref="A6:E6"/>
    <mergeCell ref="A7:E7"/>
    <mergeCell ref="A8:E8"/>
    <mergeCell ref="A9:E9"/>
    <mergeCell ref="A10:E10"/>
    <mergeCell ref="A15:E15"/>
    <mergeCell ref="A17:E17"/>
    <mergeCell ref="A29:A36"/>
    <mergeCell ref="B29:D29"/>
    <mergeCell ref="B30:D30"/>
    <mergeCell ref="B36:D36"/>
    <mergeCell ref="B31:D31"/>
    <mergeCell ref="B32:D32"/>
    <mergeCell ref="B20:D20"/>
    <mergeCell ref="B24:D24"/>
    <mergeCell ref="B21:D21"/>
    <mergeCell ref="B22:D22"/>
    <mergeCell ref="B23:D23"/>
    <mergeCell ref="B19:D19"/>
    <mergeCell ref="B27:D27"/>
    <mergeCell ref="B25:D25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01.2022 </vt:lpstr>
      <vt:lpstr>03.2022</vt:lpstr>
      <vt:lpstr>11.2022</vt:lpstr>
      <vt:lpstr>'01.2022 '!Область_печати</vt:lpstr>
      <vt:lpstr>'03.2022'!Область_печати</vt:lpstr>
      <vt:lpstr>'11.2022'!Область_печати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2022-11-04T06:21:08Z</cp:lastPrinted>
  <dcterms:created xsi:type="dcterms:W3CDTF">2022-01-27T10:02:56Z</dcterms:created>
  <dcterms:modified xsi:type="dcterms:W3CDTF">2022-11-07T04:43:29Z</dcterms:modified>
</cp:coreProperties>
</file>